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drawings/drawing3.xml" ContentType="application/vnd.openxmlformats-officedocument.drawing+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filterPrivacy="1" defaultThemeVersion="166925"/>
  <xr:revisionPtr revIDLastSave="0" documentId="13_ncr:1_{CA3A1386-EDB3-494C-A9C5-4C32E25C1BC8}" xr6:coauthVersionLast="36" xr6:coauthVersionMax="36" xr10:uidLastSave="{00000000-0000-0000-0000-000000000000}"/>
  <bookViews>
    <workbookView xWindow="0" yWindow="0" windowWidth="23040" windowHeight="8808" firstSheet="1" activeTab="6" xr2:uid="{36D1D2C9-9BE8-4FCD-A5F5-37DF2C51BD13}"/>
  </bookViews>
  <sheets>
    <sheet name="議論のまとめ" sheetId="6" r:id="rId1"/>
    <sheet name="Heterodyne" sheetId="1" r:id="rId2"/>
    <sheet name="HeterodyneRef" sheetId="4" r:id="rId3"/>
    <sheet name="Detector" sheetId="3" r:id="rId4"/>
    <sheet name="DetectorRef" sheetId="5" r:id="rId5"/>
    <sheet name="NoiseTempToNF" sheetId="7" r:id="rId6"/>
    <sheet name="Heterodyne (300GHz帯抽出)" sheetId="8" r:id="rId7"/>
  </sheets>
  <definedNames>
    <definedName name="_xlnm._FilterDatabase" localSheetId="3" hidden="1">Detector!$A$1:$Z$1</definedName>
    <definedName name="_xlnm._FilterDatabase" localSheetId="1" hidden="1">Heterodyne!$A$1:$AX$1</definedName>
    <definedName name="_xlnm._FilterDatabase" localSheetId="6" hidden="1">'Heterodyne (300GHz帯抽出)'!$A$1:$AX$1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3" i="8" l="1"/>
  <c r="AF4" i="8"/>
  <c r="AF5" i="8"/>
  <c r="AF6" i="8"/>
  <c r="AF7" i="8"/>
  <c r="AF8" i="8"/>
  <c r="AF9" i="8"/>
  <c r="AF10" i="8"/>
  <c r="AF11" i="8"/>
  <c r="AF12" i="8"/>
  <c r="AF13" i="8"/>
  <c r="AF14" i="8"/>
  <c r="AF15" i="8"/>
  <c r="AF16" i="8"/>
  <c r="AW16" i="8" s="1"/>
  <c r="AF17" i="8"/>
  <c r="AF18" i="8"/>
  <c r="AF19" i="8"/>
  <c r="AF20" i="8"/>
  <c r="AF21" i="8"/>
  <c r="AF22" i="8"/>
  <c r="AF23" i="8"/>
  <c r="AF24" i="8"/>
  <c r="AW24" i="8" s="1"/>
  <c r="AF25" i="8"/>
  <c r="AF26" i="8"/>
  <c r="AF27" i="8"/>
  <c r="AF28" i="8"/>
  <c r="AF29" i="8"/>
  <c r="AF30" i="8"/>
  <c r="AF31" i="8"/>
  <c r="AF32" i="8"/>
  <c r="AW32" i="8" s="1"/>
  <c r="AF33" i="8"/>
  <c r="AF34" i="8"/>
  <c r="AF35" i="8"/>
  <c r="AF36" i="8"/>
  <c r="AF37" i="8"/>
  <c r="AF38" i="8"/>
  <c r="AF39" i="8"/>
  <c r="AF40" i="8"/>
  <c r="AF41" i="8"/>
  <c r="AF42" i="8"/>
  <c r="AF43" i="8"/>
  <c r="AF44" i="8"/>
  <c r="AF45" i="8"/>
  <c r="AF46" i="8"/>
  <c r="AF47" i="8"/>
  <c r="AF48" i="8"/>
  <c r="AW48" i="8" s="1"/>
  <c r="AF49" i="8"/>
  <c r="AF50" i="8"/>
  <c r="AF51" i="8"/>
  <c r="AF52" i="8"/>
  <c r="AF53" i="8"/>
  <c r="AF54" i="8"/>
  <c r="AF55" i="8"/>
  <c r="AF56" i="8"/>
  <c r="AV56" i="8" s="1"/>
  <c r="AF57" i="8"/>
  <c r="AF58" i="8"/>
  <c r="AF59" i="8"/>
  <c r="AF60" i="8"/>
  <c r="AF61" i="8"/>
  <c r="AF62" i="8"/>
  <c r="AF63" i="8"/>
  <c r="AF64" i="8"/>
  <c r="AF65" i="8"/>
  <c r="AF66" i="8"/>
  <c r="AF67" i="8"/>
  <c r="AF68" i="8"/>
  <c r="AF69" i="8"/>
  <c r="AF70" i="8"/>
  <c r="AF71" i="8"/>
  <c r="AF72" i="8"/>
  <c r="AF73" i="8"/>
  <c r="AF74" i="8"/>
  <c r="AF75" i="8"/>
  <c r="AF76" i="8"/>
  <c r="AF77" i="8"/>
  <c r="AF78" i="8"/>
  <c r="AF79" i="8"/>
  <c r="AF80" i="8"/>
  <c r="AF81" i="8"/>
  <c r="AF82" i="8"/>
  <c r="AF83" i="8"/>
  <c r="AV83" i="8" s="1"/>
  <c r="AF84" i="8"/>
  <c r="AF85" i="8"/>
  <c r="AF86" i="8"/>
  <c r="AW86" i="8" s="1"/>
  <c r="AF87" i="8"/>
  <c r="AF88" i="8"/>
  <c r="AW88" i="8" s="1"/>
  <c r="AF89" i="8"/>
  <c r="AF90" i="8"/>
  <c r="AF91" i="8"/>
  <c r="AF92" i="8"/>
  <c r="AF93" i="8"/>
  <c r="AF94" i="8"/>
  <c r="AF95" i="8"/>
  <c r="AF96" i="8"/>
  <c r="AF97" i="8"/>
  <c r="AF98" i="8"/>
  <c r="AF99" i="8"/>
  <c r="AF100" i="8"/>
  <c r="AF101" i="8"/>
  <c r="AF102" i="8"/>
  <c r="AV102" i="8" s="1"/>
  <c r="AF103" i="8"/>
  <c r="AF104" i="8"/>
  <c r="AW104" i="8" s="1"/>
  <c r="AF105" i="8"/>
  <c r="AF106" i="8"/>
  <c r="AF107" i="8"/>
  <c r="AF108" i="8"/>
  <c r="AF109" i="8"/>
  <c r="AF110" i="8"/>
  <c r="AF111" i="8"/>
  <c r="AF112" i="8"/>
  <c r="AW112" i="8" s="1"/>
  <c r="AF113" i="8"/>
  <c r="AF114" i="8"/>
  <c r="AF115" i="8"/>
  <c r="AF116" i="8"/>
  <c r="AF117" i="8"/>
  <c r="AF118" i="8"/>
  <c r="AF119" i="8"/>
  <c r="AF120" i="8"/>
  <c r="AW120" i="8" s="1"/>
  <c r="AF121" i="8"/>
  <c r="AF122" i="8"/>
  <c r="AF123" i="8"/>
  <c r="AW123" i="8" s="1"/>
  <c r="AF124" i="8"/>
  <c r="AF125" i="8"/>
  <c r="AF126" i="8"/>
  <c r="AW126" i="8" s="1"/>
  <c r="AF127" i="8"/>
  <c r="AF128" i="8"/>
  <c r="AW128" i="8" s="1"/>
  <c r="AF129" i="8"/>
  <c r="AF130" i="8"/>
  <c r="AF131" i="8"/>
  <c r="AF132" i="8"/>
  <c r="AF133" i="8"/>
  <c r="AF134" i="8"/>
  <c r="AF135" i="8"/>
  <c r="AF136" i="8"/>
  <c r="AF137" i="8"/>
  <c r="AF138" i="8"/>
  <c r="AF139" i="8"/>
  <c r="AW139" i="8" s="1"/>
  <c r="AF140" i="8"/>
  <c r="AF141" i="8"/>
  <c r="AF142" i="8"/>
  <c r="AF143" i="8"/>
  <c r="AF144" i="8"/>
  <c r="AF145" i="8"/>
  <c r="AF146" i="8"/>
  <c r="AF147" i="8"/>
  <c r="AF148" i="8"/>
  <c r="AF2" i="8"/>
  <c r="AE3" i="8"/>
  <c r="AE4" i="8"/>
  <c r="AE5" i="8"/>
  <c r="AE6" i="8"/>
  <c r="AE7" i="8"/>
  <c r="AE8" i="8"/>
  <c r="AE9" i="8"/>
  <c r="AE10" i="8"/>
  <c r="AE11" i="8"/>
  <c r="AE12" i="8"/>
  <c r="AE13" i="8"/>
  <c r="AE14" i="8"/>
  <c r="AE15" i="8"/>
  <c r="AE16" i="8"/>
  <c r="AE17" i="8"/>
  <c r="AE18" i="8"/>
  <c r="AE19" i="8"/>
  <c r="AE20" i="8"/>
  <c r="AE21" i="8"/>
  <c r="AE22" i="8"/>
  <c r="AE23" i="8"/>
  <c r="AE24" i="8"/>
  <c r="AE25" i="8"/>
  <c r="AE26" i="8"/>
  <c r="AU26" i="8" s="1"/>
  <c r="AE27" i="8"/>
  <c r="AU27" i="8" s="1"/>
  <c r="AE28" i="8"/>
  <c r="AE29" i="8"/>
  <c r="AE30" i="8"/>
  <c r="AE31" i="8"/>
  <c r="AE32" i="8"/>
  <c r="AE33" i="8"/>
  <c r="AE34" i="8"/>
  <c r="AU34" i="8" s="1"/>
  <c r="AE35" i="8"/>
  <c r="AE36" i="8"/>
  <c r="AE37" i="8"/>
  <c r="AE38" i="8"/>
  <c r="AE39" i="8"/>
  <c r="AE40" i="8"/>
  <c r="AE41" i="8"/>
  <c r="AE42" i="8"/>
  <c r="AU42" i="8" s="1"/>
  <c r="AE43" i="8"/>
  <c r="AE44" i="8"/>
  <c r="AE45" i="8"/>
  <c r="AE46" i="8"/>
  <c r="AE47" i="8"/>
  <c r="AU47" i="8" s="1"/>
  <c r="AE48" i="8"/>
  <c r="AE49" i="8"/>
  <c r="AE50" i="8"/>
  <c r="AU50" i="8" s="1"/>
  <c r="AE51" i="8"/>
  <c r="AU51" i="8" s="1"/>
  <c r="AE52" i="8"/>
  <c r="AE53" i="8"/>
  <c r="AE54" i="8"/>
  <c r="AE55" i="8"/>
  <c r="AE56" i="8"/>
  <c r="AE57" i="8"/>
  <c r="AE58" i="8"/>
  <c r="AE59" i="8"/>
  <c r="AE60" i="8"/>
  <c r="AE61" i="8"/>
  <c r="AE62" i="8"/>
  <c r="AE63" i="8"/>
  <c r="AT63" i="8" s="1"/>
  <c r="AE64" i="8"/>
  <c r="AE65" i="8"/>
  <c r="AE66" i="8"/>
  <c r="AU66" i="8" s="1"/>
  <c r="AE67" i="8"/>
  <c r="AT67" i="8" s="1"/>
  <c r="AE68" i="8"/>
  <c r="AE69" i="8"/>
  <c r="AE70" i="8"/>
  <c r="AE71" i="8"/>
  <c r="AU71" i="8" s="1"/>
  <c r="AE72" i="8"/>
  <c r="AE73" i="8"/>
  <c r="AE74" i="8"/>
  <c r="AE75" i="8"/>
  <c r="AT75" i="8" s="1"/>
  <c r="AE76" i="8"/>
  <c r="AE77" i="8"/>
  <c r="AE78" i="8"/>
  <c r="AE79" i="8"/>
  <c r="AT79" i="8" s="1"/>
  <c r="AE80" i="8"/>
  <c r="AE81" i="8"/>
  <c r="AE82" i="8"/>
  <c r="AU82" i="8" s="1"/>
  <c r="AE83" i="8"/>
  <c r="AE84" i="8"/>
  <c r="AE85" i="8"/>
  <c r="AE86" i="8"/>
  <c r="AE87" i="8"/>
  <c r="AE88" i="8"/>
  <c r="AE89" i="8"/>
  <c r="AE90" i="8"/>
  <c r="AE91" i="8"/>
  <c r="AE92" i="8"/>
  <c r="AE93" i="8"/>
  <c r="AE94" i="8"/>
  <c r="AE95" i="8"/>
  <c r="AT95" i="8" s="1"/>
  <c r="AE96" i="8"/>
  <c r="AE97" i="8"/>
  <c r="AE98" i="8"/>
  <c r="AE99" i="8"/>
  <c r="AE100" i="8"/>
  <c r="AE101" i="8"/>
  <c r="AE102" i="8"/>
  <c r="AE103" i="8"/>
  <c r="AT103" i="8" s="1"/>
  <c r="AE104" i="8"/>
  <c r="AE105" i="8"/>
  <c r="AE106" i="8"/>
  <c r="AE107" i="8"/>
  <c r="AE108" i="8"/>
  <c r="AE109" i="8"/>
  <c r="AE110" i="8"/>
  <c r="AE111" i="8"/>
  <c r="AU111" i="8" s="1"/>
  <c r="AE112" i="8"/>
  <c r="AE113" i="8"/>
  <c r="AE114" i="8"/>
  <c r="AT114" i="8" s="1"/>
  <c r="AE115" i="8"/>
  <c r="AU115" i="8" s="1"/>
  <c r="AE116" i="8"/>
  <c r="AE117" i="8"/>
  <c r="AE118" i="8"/>
  <c r="AE119" i="8"/>
  <c r="AE120" i="8"/>
  <c r="AE121" i="8"/>
  <c r="AE122" i="8"/>
  <c r="AT122" i="8" s="1"/>
  <c r="AE123" i="8"/>
  <c r="AU123" i="8" s="1"/>
  <c r="AE124" i="8"/>
  <c r="AE125" i="8"/>
  <c r="AE126" i="8"/>
  <c r="AE127" i="8"/>
  <c r="AU127" i="8" s="1"/>
  <c r="AE128" i="8"/>
  <c r="AE129" i="8"/>
  <c r="AE130" i="8"/>
  <c r="AE131" i="8"/>
  <c r="AE132" i="8"/>
  <c r="AE133" i="8"/>
  <c r="AE134" i="8"/>
  <c r="AT134" i="8" s="1"/>
  <c r="AE135" i="8"/>
  <c r="AE136" i="8"/>
  <c r="AE137" i="8"/>
  <c r="AE138" i="8"/>
  <c r="AU138" i="8" s="1"/>
  <c r="AE139" i="8"/>
  <c r="AU139" i="8" s="1"/>
  <c r="AE140" i="8"/>
  <c r="AE141" i="8"/>
  <c r="AE142" i="8"/>
  <c r="AE143" i="8"/>
  <c r="AU143" i="8" s="1"/>
  <c r="AE144" i="8"/>
  <c r="AE145" i="8"/>
  <c r="AE146" i="8"/>
  <c r="AE147" i="8"/>
  <c r="AE148" i="8"/>
  <c r="AE2" i="8"/>
  <c r="AD3" i="8"/>
  <c r="AD4" i="8"/>
  <c r="AD5" i="8"/>
  <c r="AD6" i="8"/>
  <c r="AD7" i="8"/>
  <c r="AD8" i="8"/>
  <c r="AD9" i="8"/>
  <c r="AD10" i="8"/>
  <c r="AD11" i="8"/>
  <c r="AD12" i="8"/>
  <c r="AD13" i="8"/>
  <c r="AD14" i="8"/>
  <c r="AD15" i="8"/>
  <c r="AD16" i="8"/>
  <c r="AD17" i="8"/>
  <c r="AD18" i="8"/>
  <c r="AD19" i="8"/>
  <c r="AD20" i="8"/>
  <c r="AD21" i="8"/>
  <c r="AD22" i="8"/>
  <c r="AD23" i="8"/>
  <c r="AD24" i="8"/>
  <c r="AD25" i="8"/>
  <c r="AD26" i="8"/>
  <c r="AS26" i="8" s="1"/>
  <c r="AD27" i="8"/>
  <c r="AD28" i="8"/>
  <c r="AD29" i="8"/>
  <c r="AD30" i="8"/>
  <c r="AD31" i="8"/>
  <c r="AD32" i="8"/>
  <c r="AD33" i="8"/>
  <c r="AD34" i="8"/>
  <c r="AS34" i="8" s="1"/>
  <c r="AD35" i="8"/>
  <c r="AD36" i="8"/>
  <c r="AD37" i="8"/>
  <c r="AD38" i="8"/>
  <c r="AD39" i="8"/>
  <c r="AD40" i="8"/>
  <c r="AD41" i="8"/>
  <c r="AD42" i="8"/>
  <c r="AS42" i="8" s="1"/>
  <c r="AD43" i="8"/>
  <c r="AD44" i="8"/>
  <c r="AD45" i="8"/>
  <c r="AD46" i="8"/>
  <c r="AD47" i="8"/>
  <c r="AD48" i="8"/>
  <c r="AD49" i="8"/>
  <c r="AD50" i="8"/>
  <c r="AS50" i="8" s="1"/>
  <c r="AD51" i="8"/>
  <c r="AD52" i="8"/>
  <c r="AD53" i="8"/>
  <c r="AD54" i="8"/>
  <c r="AD55" i="8"/>
  <c r="AD56" i="8"/>
  <c r="AD57" i="8"/>
  <c r="AD58" i="8"/>
  <c r="AD59" i="8"/>
  <c r="AD60" i="8"/>
  <c r="AD61" i="8"/>
  <c r="AD62" i="8"/>
  <c r="AD63" i="8"/>
  <c r="AD64" i="8"/>
  <c r="AD65" i="8"/>
  <c r="AD66" i="8"/>
  <c r="AS66" i="8" s="1"/>
  <c r="AD67" i="8"/>
  <c r="AD68" i="8"/>
  <c r="AD69" i="8"/>
  <c r="AD70" i="8"/>
  <c r="AD71" i="8"/>
  <c r="AD72" i="8"/>
  <c r="AD73" i="8"/>
  <c r="AD74" i="8"/>
  <c r="AD75" i="8"/>
  <c r="AD76" i="8"/>
  <c r="AD77" i="8"/>
  <c r="AD78" i="8"/>
  <c r="AD79" i="8"/>
  <c r="AD80" i="8"/>
  <c r="AD81" i="8"/>
  <c r="AD82" i="8"/>
  <c r="AS82" i="8" s="1"/>
  <c r="AD83" i="8"/>
  <c r="AD84" i="8"/>
  <c r="AD85" i="8"/>
  <c r="AD86" i="8"/>
  <c r="AD87" i="8"/>
  <c r="AD88" i="8"/>
  <c r="AD89" i="8"/>
  <c r="AD90" i="8"/>
  <c r="AR90" i="8" s="1"/>
  <c r="AD91" i="8"/>
  <c r="AD92" i="8"/>
  <c r="AD93" i="8"/>
  <c r="AD94" i="8"/>
  <c r="AD95" i="8"/>
  <c r="AD96" i="8"/>
  <c r="AD97" i="8"/>
  <c r="AD98" i="8"/>
  <c r="AD99" i="8"/>
  <c r="AD100" i="8"/>
  <c r="AD101" i="8"/>
  <c r="AD102" i="8"/>
  <c r="AD103" i="8"/>
  <c r="AD104" i="8"/>
  <c r="AD105" i="8"/>
  <c r="AD106" i="8"/>
  <c r="AD107" i="8"/>
  <c r="AD108" i="8"/>
  <c r="AD109" i="8"/>
  <c r="AD110" i="8"/>
  <c r="AD111" i="8"/>
  <c r="AD112" i="8"/>
  <c r="AD113" i="8"/>
  <c r="AD114" i="8"/>
  <c r="AD115" i="8"/>
  <c r="AD116" i="8"/>
  <c r="AD117" i="8"/>
  <c r="AD118" i="8"/>
  <c r="AD119" i="8"/>
  <c r="AD120" i="8"/>
  <c r="AD121" i="8"/>
  <c r="AD122" i="8"/>
  <c r="AR122" i="8" s="1"/>
  <c r="AD123" i="8"/>
  <c r="AD124" i="8"/>
  <c r="AD125" i="8"/>
  <c r="AD126" i="8"/>
  <c r="AD127" i="8"/>
  <c r="AS127" i="8" s="1"/>
  <c r="AD128" i="8"/>
  <c r="AD129" i="8"/>
  <c r="AD130" i="8"/>
  <c r="AR130" i="8" s="1"/>
  <c r="AD131" i="8"/>
  <c r="AD132" i="8"/>
  <c r="AD133" i="8"/>
  <c r="AD134" i="8"/>
  <c r="AD135" i="8"/>
  <c r="AR135" i="8" s="1"/>
  <c r="AD136" i="8"/>
  <c r="AD137" i="8"/>
  <c r="AD138" i="8"/>
  <c r="AS138" i="8" s="1"/>
  <c r="AD139" i="8"/>
  <c r="AD140" i="8"/>
  <c r="AD141" i="8"/>
  <c r="AD142" i="8"/>
  <c r="AD143" i="8"/>
  <c r="AS143" i="8" s="1"/>
  <c r="AD144" i="8"/>
  <c r="AD145" i="8"/>
  <c r="AD146" i="8"/>
  <c r="AD147" i="8"/>
  <c r="AD148" i="8"/>
  <c r="AD2" i="8"/>
  <c r="AC3" i="8"/>
  <c r="AC4" i="8"/>
  <c r="AC5" i="8"/>
  <c r="AC6" i="8"/>
  <c r="AC7" i="8"/>
  <c r="AC8" i="8"/>
  <c r="AC9" i="8"/>
  <c r="AC10" i="8"/>
  <c r="AC11" i="8"/>
  <c r="AC12" i="8"/>
  <c r="AC13" i="8"/>
  <c r="AC14" i="8"/>
  <c r="AC15" i="8"/>
  <c r="AC16" i="8"/>
  <c r="AC17" i="8"/>
  <c r="AC18" i="8"/>
  <c r="AC19" i="8"/>
  <c r="AC20" i="8"/>
  <c r="AC21" i="8"/>
  <c r="AC22" i="8"/>
  <c r="AC23" i="8"/>
  <c r="AC24" i="8"/>
  <c r="AC25" i="8"/>
  <c r="AC26" i="8"/>
  <c r="AC27" i="8"/>
  <c r="AC28" i="8"/>
  <c r="AC29" i="8"/>
  <c r="AC30" i="8"/>
  <c r="AC31" i="8"/>
  <c r="AC32" i="8"/>
  <c r="AC33" i="8"/>
  <c r="AC34" i="8"/>
  <c r="AC35" i="8"/>
  <c r="AC36" i="8"/>
  <c r="AC37" i="8"/>
  <c r="AC38" i="8"/>
  <c r="AC39" i="8"/>
  <c r="AC40" i="8"/>
  <c r="AC41" i="8"/>
  <c r="AC42" i="8"/>
  <c r="AQ42" i="8" s="1"/>
  <c r="AC43" i="8"/>
  <c r="AC44" i="8"/>
  <c r="AC45" i="8"/>
  <c r="AC46" i="8"/>
  <c r="AC47" i="8"/>
  <c r="AC48" i="8"/>
  <c r="AC49" i="8"/>
  <c r="AC50" i="8"/>
  <c r="AQ50" i="8" s="1"/>
  <c r="AC51" i="8"/>
  <c r="AC52" i="8"/>
  <c r="AC53" i="8"/>
  <c r="AQ53" i="8" s="1"/>
  <c r="AC54" i="8"/>
  <c r="AC55" i="8"/>
  <c r="AC56" i="8"/>
  <c r="AC57" i="8"/>
  <c r="AC58" i="8"/>
  <c r="AP58" i="8" s="1"/>
  <c r="AC59" i="8"/>
  <c r="AP59" i="8" s="1"/>
  <c r="AC60" i="8"/>
  <c r="AC61" i="8"/>
  <c r="AP61" i="8" s="1"/>
  <c r="AC62" i="8"/>
  <c r="AC63" i="8"/>
  <c r="AC64" i="8"/>
  <c r="AC65" i="8"/>
  <c r="AC66" i="8"/>
  <c r="AQ66" i="8" s="1"/>
  <c r="AC67" i="8"/>
  <c r="AP67" i="8" s="1"/>
  <c r="AC68" i="8"/>
  <c r="AC69" i="8"/>
  <c r="AC70" i="8"/>
  <c r="AC71" i="8"/>
  <c r="AC72" i="8"/>
  <c r="AC73" i="8"/>
  <c r="AC74" i="8"/>
  <c r="AC75" i="8"/>
  <c r="AP75" i="8" s="1"/>
  <c r="AC76" i="8"/>
  <c r="AC77" i="8"/>
  <c r="AP77" i="8" s="1"/>
  <c r="AC78" i="8"/>
  <c r="AC79" i="8"/>
  <c r="AC80" i="8"/>
  <c r="AC81" i="8"/>
  <c r="AC82" i="8"/>
  <c r="AQ82" i="8" s="1"/>
  <c r="AC83" i="8"/>
  <c r="AP83" i="8" s="1"/>
  <c r="AC84" i="8"/>
  <c r="AC85" i="8"/>
  <c r="AP85" i="8" s="1"/>
  <c r="AC86" i="8"/>
  <c r="AC87" i="8"/>
  <c r="AC88" i="8"/>
  <c r="AC89" i="8"/>
  <c r="AC90" i="8"/>
  <c r="AP90" i="8" s="1"/>
  <c r="AC91" i="8"/>
  <c r="AC92" i="8"/>
  <c r="AC93" i="8"/>
  <c r="AC94" i="8"/>
  <c r="AC95" i="8"/>
  <c r="AC96" i="8"/>
  <c r="AC97" i="8"/>
  <c r="AC98" i="8"/>
  <c r="AP98" i="8" s="1"/>
  <c r="AC99" i="8"/>
  <c r="AC100" i="8"/>
  <c r="AC101" i="8"/>
  <c r="AC102" i="8"/>
  <c r="AC103" i="8"/>
  <c r="AC104" i="8"/>
  <c r="AC105" i="8"/>
  <c r="AC106" i="8"/>
  <c r="AC107" i="8"/>
  <c r="AC108" i="8"/>
  <c r="AC109" i="8"/>
  <c r="AC110" i="8"/>
  <c r="AC111" i="8"/>
  <c r="AC112" i="8"/>
  <c r="AC113" i="8"/>
  <c r="AC114" i="8"/>
  <c r="AC115" i="8"/>
  <c r="AC116" i="8"/>
  <c r="AC117" i="8"/>
  <c r="AQ117" i="8" s="1"/>
  <c r="AC118" i="8"/>
  <c r="AC119" i="8"/>
  <c r="AC120" i="8"/>
  <c r="AC121" i="8"/>
  <c r="AC122" i="8"/>
  <c r="AC123" i="8"/>
  <c r="AQ123" i="8" s="1"/>
  <c r="AC124" i="8"/>
  <c r="AC125" i="8"/>
  <c r="AC126" i="8"/>
  <c r="AC127" i="8"/>
  <c r="AC128" i="8"/>
  <c r="AC129" i="8"/>
  <c r="AC130" i="8"/>
  <c r="AP130" i="8" s="1"/>
  <c r="AC131" i="8"/>
  <c r="AC132" i="8"/>
  <c r="AC133" i="8"/>
  <c r="AQ133" i="8" s="1"/>
  <c r="AC134" i="8"/>
  <c r="AC135" i="8"/>
  <c r="AC136" i="8"/>
  <c r="AC137" i="8"/>
  <c r="AC138" i="8"/>
  <c r="AC139" i="8"/>
  <c r="AQ139" i="8" s="1"/>
  <c r="AC140" i="8"/>
  <c r="AC141" i="8"/>
  <c r="AQ141" i="8" s="1"/>
  <c r="AC142" i="8"/>
  <c r="AC143" i="8"/>
  <c r="AC144" i="8"/>
  <c r="AC145" i="8"/>
  <c r="AC146" i="8"/>
  <c r="AC147" i="8"/>
  <c r="AC148" i="8"/>
  <c r="AC2" i="8"/>
  <c r="AB3" i="8"/>
  <c r="AB4" i="8"/>
  <c r="AB5" i="8"/>
  <c r="AB6" i="8"/>
  <c r="AB7" i="8"/>
  <c r="AB8" i="8"/>
  <c r="AB9" i="8"/>
  <c r="AB10" i="8"/>
  <c r="AB11" i="8"/>
  <c r="AB12" i="8"/>
  <c r="AB13" i="8"/>
  <c r="AB14" i="8"/>
  <c r="AB15" i="8"/>
  <c r="AB16" i="8"/>
  <c r="AB17" i="8"/>
  <c r="AB18" i="8"/>
  <c r="AB19" i="8"/>
  <c r="AB20" i="8"/>
  <c r="AB21" i="8"/>
  <c r="AB22" i="8"/>
  <c r="AB23" i="8"/>
  <c r="AB24" i="8"/>
  <c r="AB25" i="8"/>
  <c r="AB26" i="8"/>
  <c r="AB27" i="8"/>
  <c r="AB28" i="8"/>
  <c r="AB29" i="8"/>
  <c r="AB30" i="8"/>
  <c r="AB31" i="8"/>
  <c r="AB32" i="8"/>
  <c r="AO32" i="8" s="1"/>
  <c r="AB33" i="8"/>
  <c r="AB34" i="8"/>
  <c r="AB35" i="8"/>
  <c r="AB36" i="8"/>
  <c r="AB37" i="8"/>
  <c r="AB38" i="8"/>
  <c r="AB39" i="8"/>
  <c r="AB40" i="8"/>
  <c r="AB41" i="8"/>
  <c r="AB42" i="8"/>
  <c r="AB43" i="8"/>
  <c r="AB44" i="8"/>
  <c r="AB45" i="8"/>
  <c r="AB46" i="8"/>
  <c r="AB47" i="8"/>
  <c r="AB48" i="8"/>
  <c r="AO48" i="8" s="1"/>
  <c r="AB49" i="8"/>
  <c r="AB50" i="8"/>
  <c r="AB51" i="8"/>
  <c r="AB52" i="8"/>
  <c r="AB53" i="8"/>
  <c r="AB54" i="8"/>
  <c r="AB55" i="8"/>
  <c r="AB56" i="8"/>
  <c r="AB57" i="8"/>
  <c r="AB58" i="8"/>
  <c r="AB59" i="8"/>
  <c r="AB60" i="8"/>
  <c r="AB61" i="8"/>
  <c r="AB62" i="8"/>
  <c r="AB63" i="8"/>
  <c r="AB64" i="8"/>
  <c r="AB65" i="8"/>
  <c r="AB66" i="8"/>
  <c r="AB67" i="8"/>
  <c r="AB68" i="8"/>
  <c r="AB69" i="8"/>
  <c r="AB70" i="8"/>
  <c r="AB71" i="8"/>
  <c r="AB72" i="8"/>
  <c r="AB73" i="8"/>
  <c r="AB74" i="8"/>
  <c r="AB75" i="8"/>
  <c r="AN75" i="8" s="1"/>
  <c r="AB76" i="8"/>
  <c r="AB77" i="8"/>
  <c r="AB78" i="8"/>
  <c r="AB79" i="8"/>
  <c r="AB80" i="8"/>
  <c r="AO80" i="8" s="1"/>
  <c r="AB81" i="8"/>
  <c r="AB82" i="8"/>
  <c r="AB83" i="8"/>
  <c r="AN83" i="8" s="1"/>
  <c r="AB84" i="8"/>
  <c r="AB85" i="8"/>
  <c r="AB86" i="8"/>
  <c r="AO86" i="8" s="1"/>
  <c r="AB87" i="8"/>
  <c r="AB88" i="8"/>
  <c r="AO88" i="8" s="1"/>
  <c r="AB89" i="8"/>
  <c r="AB90" i="8"/>
  <c r="AB91" i="8"/>
  <c r="AB92" i="8"/>
  <c r="AB93" i="8"/>
  <c r="AB94" i="8"/>
  <c r="AN94" i="8" s="1"/>
  <c r="AB95" i="8"/>
  <c r="AB96" i="8"/>
  <c r="AN96" i="8" s="1"/>
  <c r="AB97" i="8"/>
  <c r="AB98" i="8"/>
  <c r="AB99" i="8"/>
  <c r="AB100" i="8"/>
  <c r="AB101" i="8"/>
  <c r="AB102" i="8"/>
  <c r="AN102" i="8" s="1"/>
  <c r="AB103" i="8"/>
  <c r="AB104" i="8"/>
  <c r="AB105" i="8"/>
  <c r="AB106" i="8"/>
  <c r="AB107" i="8"/>
  <c r="AB108" i="8"/>
  <c r="AB109" i="8"/>
  <c r="AB110" i="8"/>
  <c r="AO110" i="8" s="1"/>
  <c r="AB111" i="8"/>
  <c r="AB112" i="8"/>
  <c r="AO112" i="8" s="1"/>
  <c r="AB113" i="8"/>
  <c r="AB114" i="8"/>
  <c r="AB115" i="8"/>
  <c r="AB116" i="8"/>
  <c r="AB117" i="8"/>
  <c r="AB118" i="8"/>
  <c r="AB119" i="8"/>
  <c r="AB120" i="8"/>
  <c r="AB121" i="8"/>
  <c r="AB122" i="8"/>
  <c r="AB123" i="8"/>
  <c r="AO123" i="8" s="1"/>
  <c r="AB124" i="8"/>
  <c r="AB125" i="8"/>
  <c r="AB126" i="8"/>
  <c r="AO126" i="8" s="1"/>
  <c r="AB127" i="8"/>
  <c r="AB128" i="8"/>
  <c r="AO128" i="8" s="1"/>
  <c r="AB129" i="8"/>
  <c r="AB130" i="8"/>
  <c r="AB131" i="8"/>
  <c r="AB132" i="8"/>
  <c r="AB133" i="8"/>
  <c r="AB134" i="8"/>
  <c r="AB135" i="8"/>
  <c r="AB136" i="8"/>
  <c r="AB137" i="8"/>
  <c r="AB138" i="8"/>
  <c r="AB139" i="8"/>
  <c r="AB140" i="8"/>
  <c r="AO140" i="8" s="1"/>
  <c r="AB141" i="8"/>
  <c r="AO141" i="8" s="1"/>
  <c r="AB142" i="8"/>
  <c r="AB143" i="8"/>
  <c r="AB144" i="8"/>
  <c r="AB145" i="8"/>
  <c r="AB146" i="8"/>
  <c r="AB147" i="8"/>
  <c r="AB148" i="8"/>
  <c r="AB2" i="8"/>
  <c r="AA3" i="8"/>
  <c r="AA4" i="8"/>
  <c r="AA5" i="8"/>
  <c r="AA6" i="8"/>
  <c r="AA7" i="8"/>
  <c r="AA8" i="8"/>
  <c r="AA9" i="8"/>
  <c r="AA10" i="8"/>
  <c r="AA11" i="8"/>
  <c r="AA12" i="8"/>
  <c r="AA13" i="8"/>
  <c r="AA14" i="8"/>
  <c r="AA15" i="8"/>
  <c r="AA16" i="8"/>
  <c r="AA17" i="8"/>
  <c r="AA18" i="8"/>
  <c r="AA19" i="8"/>
  <c r="AA20" i="8"/>
  <c r="AA21" i="8"/>
  <c r="AA22" i="8"/>
  <c r="AA23" i="8"/>
  <c r="AA24" i="8"/>
  <c r="AA25" i="8"/>
  <c r="AA26" i="8"/>
  <c r="AA27" i="8"/>
  <c r="AA28" i="8"/>
  <c r="AA29" i="8"/>
  <c r="AA30" i="8"/>
  <c r="AA31" i="8"/>
  <c r="AA32" i="8"/>
  <c r="AA33" i="8"/>
  <c r="AA34" i="8"/>
  <c r="AA35" i="8"/>
  <c r="AA36" i="8"/>
  <c r="AA37" i="8"/>
  <c r="AA38" i="8"/>
  <c r="AA39" i="8"/>
  <c r="AA40" i="8"/>
  <c r="AA41" i="8"/>
  <c r="AA42" i="8"/>
  <c r="AA43" i="8"/>
  <c r="AA44" i="8"/>
  <c r="AA45" i="8"/>
  <c r="AA46" i="8"/>
  <c r="AA47" i="8"/>
  <c r="AA48" i="8"/>
  <c r="AA49" i="8"/>
  <c r="AA50" i="8"/>
  <c r="AA51" i="8"/>
  <c r="AA52" i="8"/>
  <c r="AA53" i="8"/>
  <c r="AA54" i="8"/>
  <c r="AA55" i="8"/>
  <c r="AA56" i="8"/>
  <c r="AA57" i="8"/>
  <c r="AA58" i="8"/>
  <c r="AA59" i="8"/>
  <c r="AA60" i="8"/>
  <c r="AA61" i="8"/>
  <c r="AA62" i="8"/>
  <c r="AA63" i="8"/>
  <c r="AA64" i="8"/>
  <c r="AA65" i="8"/>
  <c r="AA66" i="8"/>
  <c r="AA67" i="8"/>
  <c r="AA68" i="8"/>
  <c r="AA69" i="8"/>
  <c r="AA70" i="8"/>
  <c r="AA71" i="8"/>
  <c r="AA72" i="8"/>
  <c r="AA73" i="8"/>
  <c r="AA74" i="8"/>
  <c r="AA75" i="8"/>
  <c r="AA76" i="8"/>
  <c r="AA77" i="8"/>
  <c r="AA78" i="8"/>
  <c r="AA79" i="8"/>
  <c r="AA80" i="8"/>
  <c r="AA81" i="8"/>
  <c r="AA82" i="8"/>
  <c r="AA83" i="8"/>
  <c r="AA84" i="8"/>
  <c r="AA85" i="8"/>
  <c r="AA86" i="8"/>
  <c r="AA87" i="8"/>
  <c r="AA88" i="8"/>
  <c r="AA89" i="8"/>
  <c r="AA90" i="8"/>
  <c r="AA91" i="8"/>
  <c r="AA92" i="8"/>
  <c r="AA93" i="8"/>
  <c r="AA94" i="8"/>
  <c r="AA95" i="8"/>
  <c r="AA96" i="8"/>
  <c r="AA97" i="8"/>
  <c r="AA98" i="8"/>
  <c r="AA99" i="8"/>
  <c r="AA100" i="8"/>
  <c r="AA101" i="8"/>
  <c r="AA102" i="8"/>
  <c r="AA103" i="8"/>
  <c r="AA104" i="8"/>
  <c r="AA105" i="8"/>
  <c r="AA106" i="8"/>
  <c r="AA107" i="8"/>
  <c r="AA108" i="8"/>
  <c r="AA109" i="8"/>
  <c r="AA110" i="8"/>
  <c r="AA111" i="8"/>
  <c r="AA112" i="8"/>
  <c r="AA113" i="8"/>
  <c r="AA114" i="8"/>
  <c r="AA115" i="8"/>
  <c r="AA116" i="8"/>
  <c r="AA117" i="8"/>
  <c r="AA118" i="8"/>
  <c r="AA119" i="8"/>
  <c r="AA120" i="8"/>
  <c r="AA121" i="8"/>
  <c r="AA122" i="8"/>
  <c r="AA123" i="8"/>
  <c r="AA124" i="8"/>
  <c r="AA125" i="8"/>
  <c r="AA126" i="8"/>
  <c r="AA127" i="8"/>
  <c r="AA128" i="8"/>
  <c r="AA129" i="8"/>
  <c r="AA130" i="8"/>
  <c r="AA131" i="8"/>
  <c r="AA132" i="8"/>
  <c r="AA133" i="8"/>
  <c r="AA134" i="8"/>
  <c r="AA135" i="8"/>
  <c r="AA136" i="8"/>
  <c r="AA137" i="8"/>
  <c r="AA138" i="8"/>
  <c r="AA139" i="8"/>
  <c r="AA140" i="8"/>
  <c r="AA141" i="8"/>
  <c r="AA142" i="8"/>
  <c r="AA143" i="8"/>
  <c r="AA144" i="8"/>
  <c r="AA145" i="8"/>
  <c r="AA146" i="8"/>
  <c r="AA147" i="8"/>
  <c r="AA148" i="8"/>
  <c r="AA2" i="8"/>
  <c r="Z2" i="8"/>
  <c r="Z3" i="8"/>
  <c r="Z4" i="8"/>
  <c r="Z5" i="8"/>
  <c r="Z6" i="8"/>
  <c r="Z7" i="8"/>
  <c r="Z8" i="8"/>
  <c r="Z9" i="8"/>
  <c r="Z10" i="8"/>
  <c r="Z11" i="8"/>
  <c r="Z12" i="8"/>
  <c r="Z13" i="8"/>
  <c r="Z14" i="8"/>
  <c r="Z15" i="8"/>
  <c r="Z16" i="8"/>
  <c r="Z17" i="8"/>
  <c r="Z18" i="8"/>
  <c r="Z19" i="8"/>
  <c r="Z20" i="8"/>
  <c r="Z21" i="8"/>
  <c r="Z22" i="8"/>
  <c r="Z23" i="8"/>
  <c r="Z24" i="8"/>
  <c r="Z25" i="8"/>
  <c r="Z26" i="8"/>
  <c r="Z27" i="8"/>
  <c r="Z28" i="8"/>
  <c r="Z29" i="8"/>
  <c r="Z30" i="8"/>
  <c r="Z31" i="8"/>
  <c r="Z32" i="8"/>
  <c r="Z33" i="8"/>
  <c r="Z34" i="8"/>
  <c r="Z35" i="8"/>
  <c r="Z36" i="8"/>
  <c r="Z37" i="8"/>
  <c r="Z38" i="8"/>
  <c r="Z39" i="8"/>
  <c r="Z40" i="8"/>
  <c r="Z41" i="8"/>
  <c r="Z42" i="8"/>
  <c r="Z43" i="8"/>
  <c r="Z44" i="8"/>
  <c r="Z45" i="8"/>
  <c r="Z46" i="8"/>
  <c r="Z47" i="8"/>
  <c r="Z48" i="8"/>
  <c r="Z49" i="8"/>
  <c r="Z50" i="8"/>
  <c r="Z51" i="8"/>
  <c r="Z52" i="8"/>
  <c r="Z53" i="8"/>
  <c r="Z54" i="8"/>
  <c r="Z55" i="8"/>
  <c r="Z56" i="8"/>
  <c r="Z57" i="8"/>
  <c r="Z58" i="8"/>
  <c r="Z59" i="8"/>
  <c r="Z60" i="8"/>
  <c r="Z61" i="8"/>
  <c r="Z62" i="8"/>
  <c r="Z63" i="8"/>
  <c r="Z64" i="8"/>
  <c r="Z65" i="8"/>
  <c r="Z66" i="8"/>
  <c r="Z67" i="8"/>
  <c r="Z68" i="8"/>
  <c r="Z69" i="8"/>
  <c r="Z70" i="8"/>
  <c r="Z71" i="8"/>
  <c r="Z72" i="8"/>
  <c r="Z73" i="8"/>
  <c r="Z74" i="8"/>
  <c r="Z75" i="8"/>
  <c r="Z76" i="8"/>
  <c r="Z77" i="8"/>
  <c r="Z78" i="8"/>
  <c r="Z79" i="8"/>
  <c r="Z80" i="8"/>
  <c r="Z81" i="8"/>
  <c r="Z82" i="8"/>
  <c r="Z83" i="8"/>
  <c r="Z84" i="8"/>
  <c r="Z85" i="8"/>
  <c r="Z86" i="8"/>
  <c r="Z87" i="8"/>
  <c r="Z88" i="8"/>
  <c r="Z89" i="8"/>
  <c r="Z90" i="8"/>
  <c r="Z91" i="8"/>
  <c r="Z92" i="8"/>
  <c r="Z93" i="8"/>
  <c r="Z94" i="8"/>
  <c r="Z95" i="8"/>
  <c r="Z96" i="8"/>
  <c r="Z97" i="8"/>
  <c r="Z98" i="8"/>
  <c r="Z99" i="8"/>
  <c r="Z100" i="8"/>
  <c r="Z101" i="8"/>
  <c r="Z102" i="8"/>
  <c r="Z103" i="8"/>
  <c r="Z104" i="8"/>
  <c r="Z105" i="8"/>
  <c r="Z106" i="8"/>
  <c r="Z107" i="8"/>
  <c r="Z108" i="8"/>
  <c r="Z109" i="8"/>
  <c r="Z110" i="8"/>
  <c r="Z111" i="8"/>
  <c r="Z112" i="8"/>
  <c r="Z113" i="8"/>
  <c r="Z114" i="8"/>
  <c r="Z115" i="8"/>
  <c r="Z116" i="8"/>
  <c r="Z117" i="8"/>
  <c r="Z118" i="8"/>
  <c r="Z119" i="8"/>
  <c r="Z120" i="8"/>
  <c r="Z121" i="8"/>
  <c r="Z122" i="8"/>
  <c r="Z123" i="8"/>
  <c r="Z124" i="8"/>
  <c r="Z125" i="8"/>
  <c r="Z126" i="8"/>
  <c r="Z127" i="8"/>
  <c r="Z128" i="8"/>
  <c r="Z129" i="8"/>
  <c r="Z130" i="8"/>
  <c r="Z131" i="8"/>
  <c r="Z132" i="8"/>
  <c r="Z133" i="8"/>
  <c r="Z134" i="8"/>
  <c r="Z135" i="8"/>
  <c r="Z136" i="8"/>
  <c r="Z137" i="8"/>
  <c r="Z138" i="8"/>
  <c r="Z139" i="8"/>
  <c r="Z140" i="8"/>
  <c r="Z141" i="8"/>
  <c r="Z142" i="8"/>
  <c r="Z143" i="8"/>
  <c r="Z144" i="8"/>
  <c r="Z145" i="8"/>
  <c r="Z146" i="8"/>
  <c r="Z147" i="8"/>
  <c r="Z148" i="8"/>
  <c r="AW148" i="8"/>
  <c r="AV148" i="8"/>
  <c r="AU148" i="8"/>
  <c r="AT148" i="8"/>
  <c r="AS148" i="8"/>
  <c r="AR148" i="8"/>
  <c r="AQ148" i="8"/>
  <c r="AP148" i="8"/>
  <c r="AO148" i="8"/>
  <c r="AN148" i="8"/>
  <c r="AM148" i="8"/>
  <c r="AL148" i="8"/>
  <c r="AK148" i="8"/>
  <c r="AJ148" i="8"/>
  <c r="AI148" i="8"/>
  <c r="AH148" i="8"/>
  <c r="AG148" i="8"/>
  <c r="AW147" i="8"/>
  <c r="AV147" i="8"/>
  <c r="AU147" i="8"/>
  <c r="AT147" i="8"/>
  <c r="AS147" i="8"/>
  <c r="AR147" i="8"/>
  <c r="AQ147" i="8"/>
  <c r="AP147" i="8"/>
  <c r="AO147" i="8"/>
  <c r="AN147" i="8"/>
  <c r="AM147" i="8"/>
  <c r="AL147" i="8"/>
  <c r="AK147" i="8"/>
  <c r="AJ147" i="8"/>
  <c r="AI147" i="8"/>
  <c r="AH147" i="8"/>
  <c r="AG147" i="8"/>
  <c r="AW146" i="8"/>
  <c r="AV146" i="8"/>
  <c r="AU146" i="8"/>
  <c r="AT146" i="8"/>
  <c r="AS146" i="8"/>
  <c r="AR146" i="8"/>
  <c r="AQ146" i="8"/>
  <c r="AP146" i="8"/>
  <c r="AO146" i="8"/>
  <c r="AN146" i="8"/>
  <c r="AM146" i="8"/>
  <c r="AL146" i="8"/>
  <c r="AK146" i="8"/>
  <c r="AJ146" i="8"/>
  <c r="AI146" i="8"/>
  <c r="AH146" i="8"/>
  <c r="AG146" i="8"/>
  <c r="AW145" i="8"/>
  <c r="AV145" i="8"/>
  <c r="AU145" i="8"/>
  <c r="AT145" i="8"/>
  <c r="AS145" i="8"/>
  <c r="AR145" i="8"/>
  <c r="AQ145" i="8"/>
  <c r="AP145" i="8"/>
  <c r="AO145" i="8"/>
  <c r="AN145" i="8"/>
  <c r="AM145" i="8"/>
  <c r="AL145" i="8"/>
  <c r="AK145" i="8"/>
  <c r="AJ145" i="8"/>
  <c r="AI145" i="8"/>
  <c r="AH145" i="8"/>
  <c r="AG145" i="8"/>
  <c r="AW144" i="8"/>
  <c r="AU144" i="8"/>
  <c r="AS144" i="8"/>
  <c r="AQ144" i="8"/>
  <c r="AO144" i="8"/>
  <c r="AM144" i="8"/>
  <c r="AL144" i="8"/>
  <c r="AK144" i="8"/>
  <c r="AJ144" i="8"/>
  <c r="AI144" i="8"/>
  <c r="AH144" i="8"/>
  <c r="AG144" i="8"/>
  <c r="Y144" i="8"/>
  <c r="X144" i="8"/>
  <c r="P144" i="8"/>
  <c r="O144" i="8"/>
  <c r="L144" i="8"/>
  <c r="I144" i="8"/>
  <c r="H144" i="8"/>
  <c r="G144" i="8"/>
  <c r="F144" i="8"/>
  <c r="AW143" i="8"/>
  <c r="AV143" i="8"/>
  <c r="AT143" i="8"/>
  <c r="AR143" i="8"/>
  <c r="AP143" i="8"/>
  <c r="AO143" i="8"/>
  <c r="AN143" i="8"/>
  <c r="AM143" i="8"/>
  <c r="AL143" i="8"/>
  <c r="AK143" i="8"/>
  <c r="AJ143" i="8"/>
  <c r="AI143" i="8"/>
  <c r="AH143" i="8"/>
  <c r="AG143" i="8"/>
  <c r="AQ143" i="8"/>
  <c r="Y143" i="8"/>
  <c r="X143" i="8"/>
  <c r="P143" i="8"/>
  <c r="O143" i="8"/>
  <c r="L143" i="8"/>
  <c r="H143" i="8"/>
  <c r="G143" i="8"/>
  <c r="F143" i="8"/>
  <c r="AW142" i="8"/>
  <c r="AV142" i="8"/>
  <c r="AT142" i="8"/>
  <c r="AS142" i="8"/>
  <c r="AR142" i="8"/>
  <c r="AP142" i="8"/>
  <c r="AO142" i="8"/>
  <c r="AN142" i="8"/>
  <c r="AM142" i="8"/>
  <c r="AL142" i="8"/>
  <c r="AK142" i="8"/>
  <c r="AJ142" i="8"/>
  <c r="AI142" i="8"/>
  <c r="AH142" i="8"/>
  <c r="AG142" i="8"/>
  <c r="AU142" i="8"/>
  <c r="AQ142" i="8"/>
  <c r="Y142" i="8"/>
  <c r="X142" i="8"/>
  <c r="P142" i="8"/>
  <c r="O142" i="8"/>
  <c r="H142" i="8"/>
  <c r="G142" i="8"/>
  <c r="F142" i="8"/>
  <c r="AW141" i="8"/>
  <c r="AV141" i="8"/>
  <c r="AT141" i="8"/>
  <c r="AS141" i="8"/>
  <c r="AR141" i="8"/>
  <c r="AP141" i="8"/>
  <c r="AN141" i="8"/>
  <c r="AM141" i="8"/>
  <c r="AL141" i="8"/>
  <c r="AK141" i="8"/>
  <c r="AJ141" i="8"/>
  <c r="AI141" i="8"/>
  <c r="AH141" i="8"/>
  <c r="AG141" i="8"/>
  <c r="AU141" i="8"/>
  <c r="Y141" i="8"/>
  <c r="X141" i="8"/>
  <c r="P141" i="8"/>
  <c r="L141" i="8"/>
  <c r="H141" i="8"/>
  <c r="G141" i="8"/>
  <c r="F141" i="8"/>
  <c r="AV140" i="8"/>
  <c r="AT140" i="8"/>
  <c r="AR140" i="8"/>
  <c r="AQ140" i="8"/>
  <c r="AP140" i="8"/>
  <c r="AN140" i="8"/>
  <c r="AM140" i="8"/>
  <c r="AL140" i="8"/>
  <c r="AK140" i="8"/>
  <c r="AJ140" i="8"/>
  <c r="AI140" i="8"/>
  <c r="AH140" i="8"/>
  <c r="AG140" i="8"/>
  <c r="AW140" i="8"/>
  <c r="AU140" i="8"/>
  <c r="AS140" i="8"/>
  <c r="Y140" i="8"/>
  <c r="X140" i="8"/>
  <c r="P140" i="8"/>
  <c r="O140" i="8"/>
  <c r="L140" i="8"/>
  <c r="H140" i="8"/>
  <c r="G140" i="8"/>
  <c r="AV139" i="8"/>
  <c r="AT139" i="8"/>
  <c r="AR139" i="8"/>
  <c r="AP139" i="8"/>
  <c r="AO139" i="8"/>
  <c r="AN139" i="8"/>
  <c r="AM139" i="8"/>
  <c r="AL139" i="8"/>
  <c r="AK139" i="8"/>
  <c r="AJ139" i="8"/>
  <c r="AI139" i="8"/>
  <c r="AH139" i="8"/>
  <c r="AG139" i="8"/>
  <c r="AS139" i="8"/>
  <c r="Y139" i="8"/>
  <c r="X139" i="8"/>
  <c r="P139" i="8"/>
  <c r="L139" i="8"/>
  <c r="H139" i="8"/>
  <c r="G139" i="8"/>
  <c r="F139" i="8"/>
  <c r="AW138" i="8"/>
  <c r="AV138" i="8"/>
  <c r="AT138" i="8"/>
  <c r="AR138" i="8"/>
  <c r="AP138" i="8"/>
  <c r="AO138" i="8"/>
  <c r="AN138" i="8"/>
  <c r="AM138" i="8"/>
  <c r="AL138" i="8"/>
  <c r="AK138" i="8"/>
  <c r="AJ138" i="8"/>
  <c r="AI138" i="8"/>
  <c r="AH138" i="8"/>
  <c r="AG138" i="8"/>
  <c r="AQ138" i="8"/>
  <c r="Y138" i="8"/>
  <c r="X138" i="8"/>
  <c r="P138" i="8"/>
  <c r="H138" i="8"/>
  <c r="G138" i="8"/>
  <c r="F138" i="8"/>
  <c r="AV137" i="8"/>
  <c r="AT137" i="8"/>
  <c r="AS137" i="8"/>
  <c r="AR137" i="8"/>
  <c r="AP137" i="8"/>
  <c r="AN137" i="8"/>
  <c r="AM137" i="8"/>
  <c r="AL137" i="8"/>
  <c r="AK137" i="8"/>
  <c r="AJ137" i="8"/>
  <c r="AI137" i="8"/>
  <c r="AH137" i="8"/>
  <c r="AG137" i="8"/>
  <c r="AW137" i="8"/>
  <c r="AU137" i="8"/>
  <c r="AQ137" i="8"/>
  <c r="AO137" i="8"/>
  <c r="Y137" i="8"/>
  <c r="X137" i="8"/>
  <c r="P137" i="8"/>
  <c r="N137" i="8"/>
  <c r="H137" i="8"/>
  <c r="G137" i="8"/>
  <c r="F137" i="8"/>
  <c r="AW136" i="8"/>
  <c r="AV136" i="8"/>
  <c r="AU136" i="8"/>
  <c r="AT136" i="8"/>
  <c r="AS136" i="8"/>
  <c r="AR136" i="8"/>
  <c r="AQ136" i="8"/>
  <c r="AP136" i="8"/>
  <c r="AO136" i="8"/>
  <c r="AN136" i="8"/>
  <c r="AM136" i="8"/>
  <c r="AL136" i="8"/>
  <c r="AK136" i="8"/>
  <c r="AJ136" i="8"/>
  <c r="AI136" i="8"/>
  <c r="AH136" i="8"/>
  <c r="AG136" i="8"/>
  <c r="Y136" i="8"/>
  <c r="X136" i="8"/>
  <c r="P136" i="8"/>
  <c r="O136" i="8"/>
  <c r="L136" i="8"/>
  <c r="H136" i="8"/>
  <c r="G136" i="8"/>
  <c r="AW135" i="8"/>
  <c r="AU135" i="8"/>
  <c r="AT135" i="8"/>
  <c r="AS135" i="8"/>
  <c r="AQ135" i="8"/>
  <c r="AP135" i="8"/>
  <c r="AO135" i="8"/>
  <c r="AM135" i="8"/>
  <c r="AL135" i="8"/>
  <c r="AK135" i="8"/>
  <c r="AJ135" i="8"/>
  <c r="AI135" i="8"/>
  <c r="AH135" i="8"/>
  <c r="AG135" i="8"/>
  <c r="AV135" i="8"/>
  <c r="AN135" i="8"/>
  <c r="Y135" i="8"/>
  <c r="X135" i="8"/>
  <c r="P135" i="8"/>
  <c r="H135" i="8"/>
  <c r="G135" i="8"/>
  <c r="AW134" i="8"/>
  <c r="AU134" i="8"/>
  <c r="AS134" i="8"/>
  <c r="AQ134" i="8"/>
  <c r="AP134" i="8"/>
  <c r="AO134" i="8"/>
  <c r="AN134" i="8"/>
  <c r="AM134" i="8"/>
  <c r="AL134" i="8"/>
  <c r="AK134" i="8"/>
  <c r="AJ134" i="8"/>
  <c r="AI134" i="8"/>
  <c r="AH134" i="8"/>
  <c r="AG134" i="8"/>
  <c r="AV134" i="8"/>
  <c r="AR134" i="8"/>
  <c r="Y134" i="8"/>
  <c r="X134" i="8"/>
  <c r="P134" i="8"/>
  <c r="O134" i="8"/>
  <c r="H134" i="8"/>
  <c r="G134" i="8"/>
  <c r="AV133" i="8"/>
  <c r="AT133" i="8"/>
  <c r="AS133" i="8"/>
  <c r="AR133" i="8"/>
  <c r="AP133" i="8"/>
  <c r="AN133" i="8"/>
  <c r="AM133" i="8"/>
  <c r="AL133" i="8"/>
  <c r="AK133" i="8"/>
  <c r="AJ133" i="8"/>
  <c r="AI133" i="8"/>
  <c r="AH133" i="8"/>
  <c r="AG133" i="8"/>
  <c r="AW133" i="8"/>
  <c r="AU133" i="8"/>
  <c r="AO133" i="8"/>
  <c r="Y133" i="8"/>
  <c r="X133" i="8"/>
  <c r="P133" i="8"/>
  <c r="O133" i="8"/>
  <c r="M133" i="8"/>
  <c r="L133" i="8"/>
  <c r="K133" i="8"/>
  <c r="H133" i="8"/>
  <c r="G133" i="8"/>
  <c r="AW132" i="8"/>
  <c r="AU132" i="8"/>
  <c r="AT132" i="8"/>
  <c r="AS132" i="8"/>
  <c r="AQ132" i="8"/>
  <c r="AO132" i="8"/>
  <c r="AN132" i="8"/>
  <c r="AM132" i="8"/>
  <c r="AL132" i="8"/>
  <c r="AK132" i="8"/>
  <c r="AJ132" i="8"/>
  <c r="AI132" i="8"/>
  <c r="AH132" i="8"/>
  <c r="AG132" i="8"/>
  <c r="AV132" i="8"/>
  <c r="AR132" i="8"/>
  <c r="AP132" i="8"/>
  <c r="Y132" i="8"/>
  <c r="X132" i="8"/>
  <c r="P132" i="8"/>
  <c r="O132" i="8"/>
  <c r="L132" i="8"/>
  <c r="K132" i="8"/>
  <c r="H132" i="8"/>
  <c r="G132" i="8"/>
  <c r="AW131" i="8"/>
  <c r="AV131" i="8"/>
  <c r="AU131" i="8"/>
  <c r="AT131" i="8"/>
  <c r="AS131" i="8"/>
  <c r="AR131" i="8"/>
  <c r="AQ131" i="8"/>
  <c r="AP131" i="8"/>
  <c r="AO131" i="8"/>
  <c r="AN131" i="8"/>
  <c r="AM131" i="8"/>
  <c r="AL131" i="8"/>
  <c r="AK131" i="8"/>
  <c r="AJ131" i="8"/>
  <c r="AI131" i="8"/>
  <c r="AH131" i="8"/>
  <c r="AG131" i="8"/>
  <c r="AW130" i="8"/>
  <c r="AU130" i="8"/>
  <c r="AT130" i="8"/>
  <c r="AS130" i="8"/>
  <c r="AQ130" i="8"/>
  <c r="AO130" i="8"/>
  <c r="AM130" i="8"/>
  <c r="AL130" i="8"/>
  <c r="AK130" i="8"/>
  <c r="AJ130" i="8"/>
  <c r="AI130" i="8"/>
  <c r="AH130" i="8"/>
  <c r="AG130" i="8"/>
  <c r="AV130" i="8"/>
  <c r="AN130" i="8"/>
  <c r="Y130" i="8"/>
  <c r="X130" i="8"/>
  <c r="P130" i="8"/>
  <c r="O130" i="8"/>
  <c r="M130" i="8"/>
  <c r="L130" i="8"/>
  <c r="H130" i="8"/>
  <c r="G130" i="8"/>
  <c r="AW129" i="8"/>
  <c r="AU129" i="8"/>
  <c r="AT129" i="8"/>
  <c r="AS129" i="8"/>
  <c r="AQ129" i="8"/>
  <c r="AO129" i="8"/>
  <c r="AM129" i="8"/>
  <c r="AL129" i="8"/>
  <c r="AK129" i="8"/>
  <c r="AJ129" i="8"/>
  <c r="AI129" i="8"/>
  <c r="AH129" i="8"/>
  <c r="AG129" i="8"/>
  <c r="AR129" i="8"/>
  <c r="Y129" i="8"/>
  <c r="X129" i="8"/>
  <c r="P129" i="8"/>
  <c r="O129" i="8"/>
  <c r="N129" i="8"/>
  <c r="M129" i="8"/>
  <c r="L129" i="8"/>
  <c r="I129" i="8"/>
  <c r="AP129" i="8" s="1"/>
  <c r="H129" i="8"/>
  <c r="G129" i="8"/>
  <c r="AV128" i="8"/>
  <c r="AT128" i="8"/>
  <c r="AR128" i="8"/>
  <c r="AQ128" i="8"/>
  <c r="AP128" i="8"/>
  <c r="AN128" i="8"/>
  <c r="AM128" i="8"/>
  <c r="AL128" i="8"/>
  <c r="AK128" i="8"/>
  <c r="AJ128" i="8"/>
  <c r="AI128" i="8"/>
  <c r="AH128" i="8"/>
  <c r="AG128" i="8"/>
  <c r="AU128" i="8"/>
  <c r="AS128" i="8"/>
  <c r="Y128" i="8"/>
  <c r="X128" i="8"/>
  <c r="P128" i="8"/>
  <c r="O128" i="8"/>
  <c r="L128" i="8"/>
  <c r="H128" i="8"/>
  <c r="G128" i="8"/>
  <c r="AV127" i="8"/>
  <c r="AT127" i="8"/>
  <c r="AR127" i="8"/>
  <c r="AP127" i="8"/>
  <c r="AO127" i="8"/>
  <c r="AN127" i="8"/>
  <c r="AM127" i="8"/>
  <c r="AL127" i="8"/>
  <c r="AK127" i="8"/>
  <c r="AJ127" i="8"/>
  <c r="AI127" i="8"/>
  <c r="AH127" i="8"/>
  <c r="AG127" i="8"/>
  <c r="AW127" i="8"/>
  <c r="Y127" i="8"/>
  <c r="X127" i="8"/>
  <c r="P127" i="8"/>
  <c r="L127" i="8"/>
  <c r="I127" i="8"/>
  <c r="AQ127" i="8" s="1"/>
  <c r="H127" i="8"/>
  <c r="G127" i="8"/>
  <c r="AV126" i="8"/>
  <c r="AT126" i="8"/>
  <c r="AR126" i="8"/>
  <c r="AP126" i="8"/>
  <c r="AN126" i="8"/>
  <c r="AM126" i="8"/>
  <c r="AL126" i="8"/>
  <c r="AK126" i="8"/>
  <c r="AJ126" i="8"/>
  <c r="AI126" i="8"/>
  <c r="AH126" i="8"/>
  <c r="AG126" i="8"/>
  <c r="AU126" i="8"/>
  <c r="AS126" i="8"/>
  <c r="AQ126" i="8"/>
  <c r="Y126" i="8"/>
  <c r="X126" i="8"/>
  <c r="P126" i="8"/>
  <c r="O126" i="8"/>
  <c r="L126" i="8"/>
  <c r="H126" i="8"/>
  <c r="G126" i="8"/>
  <c r="AV125" i="8"/>
  <c r="AT125" i="8"/>
  <c r="AR125" i="8"/>
  <c r="AP125" i="8"/>
  <c r="AN125" i="8"/>
  <c r="AM125" i="8"/>
  <c r="AL125" i="8"/>
  <c r="AK125" i="8"/>
  <c r="AJ125" i="8"/>
  <c r="AI125" i="8"/>
  <c r="AH125" i="8"/>
  <c r="AG125" i="8"/>
  <c r="Y125" i="8"/>
  <c r="X125" i="8"/>
  <c r="P125" i="8"/>
  <c r="L125" i="8"/>
  <c r="I125" i="8"/>
  <c r="H125" i="8"/>
  <c r="G125" i="8"/>
  <c r="AW124" i="8"/>
  <c r="AU124" i="8"/>
  <c r="AS124" i="8"/>
  <c r="AR124" i="8"/>
  <c r="AQ124" i="8"/>
  <c r="AO124" i="8"/>
  <c r="AM124" i="8"/>
  <c r="AL124" i="8"/>
  <c r="AK124" i="8"/>
  <c r="AJ124" i="8"/>
  <c r="AI124" i="8"/>
  <c r="AH124" i="8"/>
  <c r="AG124" i="8"/>
  <c r="AV124" i="8"/>
  <c r="AT124" i="8"/>
  <c r="AP124" i="8"/>
  <c r="AN124" i="8"/>
  <c r="Y124" i="8"/>
  <c r="X124" i="8"/>
  <c r="P124" i="8"/>
  <c r="L124" i="8"/>
  <c r="K124" i="8"/>
  <c r="H124" i="8"/>
  <c r="G124" i="8"/>
  <c r="F124" i="8"/>
  <c r="AV123" i="8"/>
  <c r="AT123" i="8"/>
  <c r="AS123" i="8"/>
  <c r="AR123" i="8"/>
  <c r="AP123" i="8"/>
  <c r="AN123" i="8"/>
  <c r="AM123" i="8"/>
  <c r="AL123" i="8"/>
  <c r="AK123" i="8"/>
  <c r="AJ123" i="8"/>
  <c r="AI123" i="8"/>
  <c r="AH123" i="8"/>
  <c r="AG123" i="8"/>
  <c r="Y123" i="8"/>
  <c r="X123" i="8"/>
  <c r="P123" i="8"/>
  <c r="O123" i="8"/>
  <c r="M123" i="8"/>
  <c r="L123" i="8"/>
  <c r="K123" i="8"/>
  <c r="I123" i="8"/>
  <c r="H123" i="8"/>
  <c r="G123" i="8"/>
  <c r="AW122" i="8"/>
  <c r="AU122" i="8"/>
  <c r="AS122" i="8"/>
  <c r="AQ122" i="8"/>
  <c r="AP122" i="8"/>
  <c r="AO122" i="8"/>
  <c r="AN122" i="8"/>
  <c r="AM122" i="8"/>
  <c r="AL122" i="8"/>
  <c r="AK122" i="8"/>
  <c r="AJ122" i="8"/>
  <c r="AI122" i="8"/>
  <c r="AH122" i="8"/>
  <c r="AG122" i="8"/>
  <c r="AV122" i="8"/>
  <c r="Y122" i="8"/>
  <c r="X122" i="8"/>
  <c r="P122" i="8"/>
  <c r="O122" i="8"/>
  <c r="M122" i="8"/>
  <c r="L122" i="8"/>
  <c r="K122" i="8"/>
  <c r="H122" i="8"/>
  <c r="G122" i="8"/>
  <c r="AV121" i="8"/>
  <c r="AT121" i="8"/>
  <c r="AR121" i="8"/>
  <c r="AP121" i="8"/>
  <c r="AN121" i="8"/>
  <c r="AM121" i="8"/>
  <c r="AL121" i="8"/>
  <c r="AK121" i="8"/>
  <c r="AJ121" i="8"/>
  <c r="AI121" i="8"/>
  <c r="AH121" i="8"/>
  <c r="AG121" i="8"/>
  <c r="AU121" i="8"/>
  <c r="Y121" i="8"/>
  <c r="X121" i="8"/>
  <c r="P121" i="8"/>
  <c r="N121" i="8"/>
  <c r="M121" i="8"/>
  <c r="L121" i="8"/>
  <c r="I121" i="8"/>
  <c r="AS121" i="8" s="1"/>
  <c r="G121" i="8"/>
  <c r="AV120" i="8"/>
  <c r="AT120" i="8"/>
  <c r="AR120" i="8"/>
  <c r="AP120" i="8"/>
  <c r="AN120" i="8"/>
  <c r="AM120" i="8"/>
  <c r="AL120" i="8"/>
  <c r="AK120" i="8"/>
  <c r="AJ120" i="8"/>
  <c r="AI120" i="8"/>
  <c r="AH120" i="8"/>
  <c r="AG120" i="8"/>
  <c r="AU120" i="8"/>
  <c r="Y120" i="8"/>
  <c r="X120" i="8"/>
  <c r="P120" i="8"/>
  <c r="O120" i="8"/>
  <c r="N120" i="8"/>
  <c r="M120" i="8"/>
  <c r="L120" i="8"/>
  <c r="K120" i="8"/>
  <c r="I120" i="8"/>
  <c r="AS120" i="8" s="1"/>
  <c r="H120" i="8"/>
  <c r="G120" i="8"/>
  <c r="AV119" i="8"/>
  <c r="AT119" i="8"/>
  <c r="AS119" i="8"/>
  <c r="AR119" i="8"/>
  <c r="AP119" i="8"/>
  <c r="AN119" i="8"/>
  <c r="AM119" i="8"/>
  <c r="AL119" i="8"/>
  <c r="AK119" i="8"/>
  <c r="AJ119" i="8"/>
  <c r="AI119" i="8"/>
  <c r="AH119" i="8"/>
  <c r="AG119" i="8"/>
  <c r="AQ119" i="8"/>
  <c r="Y119" i="8"/>
  <c r="X119" i="8"/>
  <c r="P119" i="8"/>
  <c r="O119" i="8"/>
  <c r="L119" i="8"/>
  <c r="I119" i="8"/>
  <c r="AW119" i="8" s="1"/>
  <c r="H119" i="8"/>
  <c r="G119" i="8"/>
  <c r="E119" i="8"/>
  <c r="AV118" i="8"/>
  <c r="AT118" i="8"/>
  <c r="AR118" i="8"/>
  <c r="AP118" i="8"/>
  <c r="AN118" i="8"/>
  <c r="AM118" i="8"/>
  <c r="AL118" i="8"/>
  <c r="AK118" i="8"/>
  <c r="AJ118" i="8"/>
  <c r="AI118" i="8"/>
  <c r="AH118" i="8"/>
  <c r="AG118" i="8"/>
  <c r="Y118" i="8"/>
  <c r="X118" i="8"/>
  <c r="P118" i="8"/>
  <c r="O118" i="8"/>
  <c r="M118" i="8"/>
  <c r="L118" i="8"/>
  <c r="I118" i="8"/>
  <c r="H118" i="8"/>
  <c r="G118" i="8"/>
  <c r="AV117" i="8"/>
  <c r="AT117" i="8"/>
  <c r="AS117" i="8"/>
  <c r="AR117" i="8"/>
  <c r="AP117" i="8"/>
  <c r="AN117" i="8"/>
  <c r="AM117" i="8"/>
  <c r="AL117" i="8"/>
  <c r="AK117" i="8"/>
  <c r="AJ117" i="8"/>
  <c r="AI117" i="8"/>
  <c r="AH117" i="8"/>
  <c r="AG117" i="8"/>
  <c r="AW117" i="8"/>
  <c r="AU117" i="8"/>
  <c r="AO117" i="8"/>
  <c r="Y117" i="8"/>
  <c r="X117" i="8"/>
  <c r="P117" i="8"/>
  <c r="O117" i="8"/>
  <c r="M117" i="8"/>
  <c r="L117" i="8"/>
  <c r="I117" i="8"/>
  <c r="H117" i="8"/>
  <c r="G117" i="8"/>
  <c r="AV116" i="8"/>
  <c r="AT116" i="8"/>
  <c r="AS116" i="8"/>
  <c r="AR116" i="8"/>
  <c r="AP116" i="8"/>
  <c r="AN116" i="8"/>
  <c r="AM116" i="8"/>
  <c r="AL116" i="8"/>
  <c r="AK116" i="8"/>
  <c r="AJ116" i="8"/>
  <c r="AI116" i="8"/>
  <c r="AH116" i="8"/>
  <c r="AG116" i="8"/>
  <c r="AW116" i="8"/>
  <c r="AU116" i="8"/>
  <c r="AQ116" i="8"/>
  <c r="Y116" i="8"/>
  <c r="X116" i="8"/>
  <c r="P116" i="8"/>
  <c r="O116" i="8"/>
  <c r="L116" i="8"/>
  <c r="I116" i="8"/>
  <c r="AO116" i="8" s="1"/>
  <c r="H116" i="8"/>
  <c r="G116" i="8"/>
  <c r="E116" i="8"/>
  <c r="AW115" i="8"/>
  <c r="AV115" i="8"/>
  <c r="AT115" i="8"/>
  <c r="AR115" i="8"/>
  <c r="AP115" i="8"/>
  <c r="AN115" i="8"/>
  <c r="AM115" i="8"/>
  <c r="AL115" i="8"/>
  <c r="AK115" i="8"/>
  <c r="AJ115" i="8"/>
  <c r="AI115" i="8"/>
  <c r="AH115" i="8"/>
  <c r="AG115" i="8"/>
  <c r="AS115" i="8"/>
  <c r="Y115" i="8"/>
  <c r="X115" i="8"/>
  <c r="P115" i="8"/>
  <c r="O115" i="8"/>
  <c r="M115" i="8"/>
  <c r="K115" i="8"/>
  <c r="I115" i="8"/>
  <c r="H115" i="8"/>
  <c r="G115" i="8"/>
  <c r="AW114" i="8"/>
  <c r="AU114" i="8"/>
  <c r="AS114" i="8"/>
  <c r="AQ114" i="8"/>
  <c r="AO114" i="8"/>
  <c r="AM114" i="8"/>
  <c r="AL114" i="8"/>
  <c r="AK114" i="8"/>
  <c r="AJ114" i="8"/>
  <c r="AI114" i="8"/>
  <c r="AH114" i="8"/>
  <c r="AG114" i="8"/>
  <c r="Y114" i="8"/>
  <c r="X114" i="8"/>
  <c r="P114" i="8"/>
  <c r="O114" i="8"/>
  <c r="M114" i="8"/>
  <c r="L114" i="8"/>
  <c r="K114" i="8"/>
  <c r="I114" i="8"/>
  <c r="AR114" i="8" s="1"/>
  <c r="H114" i="8"/>
  <c r="G114" i="8"/>
  <c r="AW113" i="8"/>
  <c r="AU113" i="8"/>
  <c r="AT113" i="8"/>
  <c r="AS113" i="8"/>
  <c r="AR113" i="8"/>
  <c r="AQ113" i="8"/>
  <c r="AO113" i="8"/>
  <c r="AM113" i="8"/>
  <c r="AL113" i="8"/>
  <c r="AK113" i="8"/>
  <c r="AJ113" i="8"/>
  <c r="AI113" i="8"/>
  <c r="AH113" i="8"/>
  <c r="AG113" i="8"/>
  <c r="AV113" i="8"/>
  <c r="AP113" i="8"/>
  <c r="AN113" i="8"/>
  <c r="Y113" i="8"/>
  <c r="X113" i="8"/>
  <c r="P113" i="8"/>
  <c r="O113" i="8"/>
  <c r="N113" i="8"/>
  <c r="M113" i="8"/>
  <c r="L113" i="8"/>
  <c r="H113" i="8"/>
  <c r="G113" i="8"/>
  <c r="AV112" i="8"/>
  <c r="AT112" i="8"/>
  <c r="AS112" i="8"/>
  <c r="AR112" i="8"/>
  <c r="AP112" i="8"/>
  <c r="AN112" i="8"/>
  <c r="AM112" i="8"/>
  <c r="AL112" i="8"/>
  <c r="AK112" i="8"/>
  <c r="AJ112" i="8"/>
  <c r="AI112" i="8"/>
  <c r="AH112" i="8"/>
  <c r="AG112" i="8"/>
  <c r="AU112" i="8"/>
  <c r="AQ112" i="8"/>
  <c r="Y112" i="8"/>
  <c r="X112" i="8"/>
  <c r="P112" i="8"/>
  <c r="O112" i="8"/>
  <c r="K112" i="8"/>
  <c r="H112" i="8"/>
  <c r="G112" i="8"/>
  <c r="AW111" i="8"/>
  <c r="AV111" i="8"/>
  <c r="AT111" i="8"/>
  <c r="AS111" i="8"/>
  <c r="AR111" i="8"/>
  <c r="AP111" i="8"/>
  <c r="AO111" i="8"/>
  <c r="AN111" i="8"/>
  <c r="AM111" i="8"/>
  <c r="AL111" i="8"/>
  <c r="AK111" i="8"/>
  <c r="AJ111" i="8"/>
  <c r="AI111" i="8"/>
  <c r="AH111" i="8"/>
  <c r="AG111" i="8"/>
  <c r="AQ111" i="8"/>
  <c r="Y111" i="8"/>
  <c r="X111" i="8"/>
  <c r="P111" i="8"/>
  <c r="O111" i="8"/>
  <c r="L111" i="8"/>
  <c r="K111" i="8"/>
  <c r="H111" i="8"/>
  <c r="G111" i="8"/>
  <c r="AW110" i="8"/>
  <c r="AV110" i="8"/>
  <c r="AT110" i="8"/>
  <c r="AS110" i="8"/>
  <c r="AR110" i="8"/>
  <c r="AP110" i="8"/>
  <c r="AN110" i="8"/>
  <c r="AM110" i="8"/>
  <c r="AL110" i="8"/>
  <c r="AK110" i="8"/>
  <c r="AJ110" i="8"/>
  <c r="AI110" i="8"/>
  <c r="AH110" i="8"/>
  <c r="AG110" i="8"/>
  <c r="AU110" i="8"/>
  <c r="AQ110" i="8"/>
  <c r="Y110" i="8"/>
  <c r="X110" i="8"/>
  <c r="P110" i="8"/>
  <c r="O110" i="8"/>
  <c r="L110" i="8"/>
  <c r="K110" i="8"/>
  <c r="H110" i="8"/>
  <c r="G110" i="8"/>
  <c r="AW109" i="8"/>
  <c r="AV109" i="8"/>
  <c r="AT109" i="8"/>
  <c r="AS109" i="8"/>
  <c r="AR109" i="8"/>
  <c r="AP109" i="8"/>
  <c r="AO109" i="8"/>
  <c r="AN109" i="8"/>
  <c r="AM109" i="8"/>
  <c r="AL109" i="8"/>
  <c r="AK109" i="8"/>
  <c r="AJ109" i="8"/>
  <c r="AI109" i="8"/>
  <c r="AH109" i="8"/>
  <c r="AG109" i="8"/>
  <c r="AU109" i="8"/>
  <c r="AQ109" i="8"/>
  <c r="Y109" i="8"/>
  <c r="X109" i="8"/>
  <c r="P109" i="8"/>
  <c r="O109" i="8"/>
  <c r="L109" i="8"/>
  <c r="K109" i="8"/>
  <c r="H109" i="8"/>
  <c r="G109" i="8"/>
  <c r="AW108" i="8"/>
  <c r="AV108" i="8"/>
  <c r="AT108" i="8"/>
  <c r="AS108" i="8"/>
  <c r="AR108" i="8"/>
  <c r="AP108" i="8"/>
  <c r="AO108" i="8"/>
  <c r="AN108" i="8"/>
  <c r="AM108" i="8"/>
  <c r="AL108" i="8"/>
  <c r="AK108" i="8"/>
  <c r="AJ108" i="8"/>
  <c r="AI108" i="8"/>
  <c r="AH108" i="8"/>
  <c r="AG108" i="8"/>
  <c r="AU108" i="8"/>
  <c r="AQ108" i="8"/>
  <c r="Y108" i="8"/>
  <c r="X108" i="8"/>
  <c r="P108" i="8"/>
  <c r="O108" i="8"/>
  <c r="L108" i="8"/>
  <c r="K108" i="8"/>
  <c r="H108" i="8"/>
  <c r="G108" i="8"/>
  <c r="AW107" i="8"/>
  <c r="AV107" i="8"/>
  <c r="AT107" i="8"/>
  <c r="AR107" i="8"/>
  <c r="AP107" i="8"/>
  <c r="AN107" i="8"/>
  <c r="AM107" i="8"/>
  <c r="AL107" i="8"/>
  <c r="AK107" i="8"/>
  <c r="AJ107" i="8"/>
  <c r="AI107" i="8"/>
  <c r="AH107" i="8"/>
  <c r="AG107" i="8"/>
  <c r="Y107" i="8"/>
  <c r="X107" i="8"/>
  <c r="P107" i="8"/>
  <c r="O107" i="8"/>
  <c r="L107" i="8"/>
  <c r="I107" i="8"/>
  <c r="H107" i="8"/>
  <c r="G107" i="8"/>
  <c r="AV106" i="8"/>
  <c r="AT106" i="8"/>
  <c r="AR106" i="8"/>
  <c r="AP106" i="8"/>
  <c r="AO106" i="8"/>
  <c r="AN106" i="8"/>
  <c r="AM106" i="8"/>
  <c r="AL106" i="8"/>
  <c r="AK106" i="8"/>
  <c r="AJ106" i="8"/>
  <c r="AI106" i="8"/>
  <c r="AH106" i="8"/>
  <c r="AG106" i="8"/>
  <c r="Y106" i="8"/>
  <c r="X106" i="8"/>
  <c r="P106" i="8"/>
  <c r="O106" i="8"/>
  <c r="M106" i="8"/>
  <c r="L106" i="8"/>
  <c r="I106" i="8"/>
  <c r="AW106" i="8" s="1"/>
  <c r="H106" i="8"/>
  <c r="G106" i="8"/>
  <c r="AW105" i="8"/>
  <c r="AU105" i="8"/>
  <c r="AT105" i="8"/>
  <c r="AS105" i="8"/>
  <c r="AQ105" i="8"/>
  <c r="AP105" i="8"/>
  <c r="AO105" i="8"/>
  <c r="AM105" i="8"/>
  <c r="AL105" i="8"/>
  <c r="AK105" i="8"/>
  <c r="AJ105" i="8"/>
  <c r="AI105" i="8"/>
  <c r="AH105" i="8"/>
  <c r="AG105" i="8"/>
  <c r="AR105" i="8"/>
  <c r="AN105" i="8"/>
  <c r="Y105" i="8"/>
  <c r="X105" i="8"/>
  <c r="P105" i="8"/>
  <c r="O105" i="8"/>
  <c r="N105" i="8"/>
  <c r="M105" i="8"/>
  <c r="L105" i="8"/>
  <c r="K105" i="8"/>
  <c r="I105" i="8"/>
  <c r="AV105" i="8" s="1"/>
  <c r="H105" i="8"/>
  <c r="G105" i="8"/>
  <c r="F105" i="8"/>
  <c r="AV104" i="8"/>
  <c r="AT104" i="8"/>
  <c r="AR104" i="8"/>
  <c r="AQ104" i="8"/>
  <c r="AP104" i="8"/>
  <c r="AN104" i="8"/>
  <c r="AM104" i="8"/>
  <c r="AL104" i="8"/>
  <c r="AK104" i="8"/>
  <c r="AJ104" i="8"/>
  <c r="AI104" i="8"/>
  <c r="AH104" i="8"/>
  <c r="AG104" i="8"/>
  <c r="AU104" i="8"/>
  <c r="AS104" i="8"/>
  <c r="Y104" i="8"/>
  <c r="X104" i="8"/>
  <c r="P104" i="8"/>
  <c r="O104" i="8"/>
  <c r="L104" i="8"/>
  <c r="I104" i="8"/>
  <c r="H104" i="8"/>
  <c r="G104" i="8"/>
  <c r="AW103" i="8"/>
  <c r="AU103" i="8"/>
  <c r="AS103" i="8"/>
  <c r="AQ103" i="8"/>
  <c r="AP103" i="8"/>
  <c r="AO103" i="8"/>
  <c r="AN103" i="8"/>
  <c r="AM103" i="8"/>
  <c r="AL103" i="8"/>
  <c r="AK103" i="8"/>
  <c r="AJ103" i="8"/>
  <c r="AI103" i="8"/>
  <c r="AH103" i="8"/>
  <c r="AG103" i="8"/>
  <c r="AV103" i="8"/>
  <c r="AR103" i="8"/>
  <c r="Y103" i="8"/>
  <c r="X103" i="8"/>
  <c r="P103" i="8"/>
  <c r="L103" i="8"/>
  <c r="H103" i="8"/>
  <c r="G103" i="8"/>
  <c r="AW102" i="8"/>
  <c r="AU102" i="8"/>
  <c r="AS102" i="8"/>
  <c r="AR102" i="8"/>
  <c r="AQ102" i="8"/>
  <c r="AO102" i="8"/>
  <c r="AM102" i="8"/>
  <c r="AL102" i="8"/>
  <c r="AK102" i="8"/>
  <c r="AJ102" i="8"/>
  <c r="AI102" i="8"/>
  <c r="AH102" i="8"/>
  <c r="AG102" i="8"/>
  <c r="AT102" i="8"/>
  <c r="AP102" i="8"/>
  <c r="Y102" i="8"/>
  <c r="X102" i="8"/>
  <c r="P102" i="8"/>
  <c r="O102" i="8"/>
  <c r="L102" i="8"/>
  <c r="H102" i="8"/>
  <c r="G102" i="8"/>
  <c r="F102" i="8"/>
  <c r="AV101" i="8"/>
  <c r="AT101" i="8"/>
  <c r="AR101" i="8"/>
  <c r="AP101" i="8"/>
  <c r="AN101" i="8"/>
  <c r="AM101" i="8"/>
  <c r="AL101" i="8"/>
  <c r="AK101" i="8"/>
  <c r="AJ101" i="8"/>
  <c r="AI101" i="8"/>
  <c r="AH101" i="8"/>
  <c r="AG101" i="8"/>
  <c r="Y101" i="8"/>
  <c r="X101" i="8"/>
  <c r="P101" i="8"/>
  <c r="O101" i="8"/>
  <c r="M101" i="8"/>
  <c r="I101" i="8"/>
  <c r="AO101" i="8" s="1"/>
  <c r="H101" i="8"/>
  <c r="G101" i="8"/>
  <c r="AW100" i="8"/>
  <c r="AU100" i="8"/>
  <c r="AS100" i="8"/>
  <c r="AR100" i="8"/>
  <c r="AQ100" i="8"/>
  <c r="AO100" i="8"/>
  <c r="AM100" i="8"/>
  <c r="AL100" i="8"/>
  <c r="AK100" i="8"/>
  <c r="AJ100" i="8"/>
  <c r="AI100" i="8"/>
  <c r="AH100" i="8"/>
  <c r="AG100" i="8"/>
  <c r="AV100" i="8"/>
  <c r="AT100" i="8"/>
  <c r="AP100" i="8"/>
  <c r="AN100" i="8"/>
  <c r="Y100" i="8"/>
  <c r="X100" i="8"/>
  <c r="P100" i="8"/>
  <c r="O100" i="8"/>
  <c r="L100" i="8"/>
  <c r="H100" i="8"/>
  <c r="G100" i="8"/>
  <c r="AW99" i="8"/>
  <c r="AU99" i="8"/>
  <c r="AS99" i="8"/>
  <c r="AQ99" i="8"/>
  <c r="AO99" i="8"/>
  <c r="AM99" i="8"/>
  <c r="AL99" i="8"/>
  <c r="AK99" i="8"/>
  <c r="AJ99" i="8"/>
  <c r="AI99" i="8"/>
  <c r="AH99" i="8"/>
  <c r="AG99" i="8"/>
  <c r="Y99" i="8"/>
  <c r="X99" i="8"/>
  <c r="P99" i="8"/>
  <c r="M99" i="8"/>
  <c r="L99" i="8"/>
  <c r="K99" i="8"/>
  <c r="I99" i="8"/>
  <c r="H99" i="8"/>
  <c r="G99" i="8"/>
  <c r="F99" i="8"/>
  <c r="AW98" i="8"/>
  <c r="AU98" i="8"/>
  <c r="AT98" i="8"/>
  <c r="AS98" i="8"/>
  <c r="AQ98" i="8"/>
  <c r="AO98" i="8"/>
  <c r="AN98" i="8"/>
  <c r="AM98" i="8"/>
  <c r="AL98" i="8"/>
  <c r="AK98" i="8"/>
  <c r="AJ98" i="8"/>
  <c r="AI98" i="8"/>
  <c r="AH98" i="8"/>
  <c r="AG98" i="8"/>
  <c r="AV98" i="8"/>
  <c r="AR98" i="8"/>
  <c r="Y98" i="8"/>
  <c r="X98" i="8"/>
  <c r="P98" i="8"/>
  <c r="O98" i="8"/>
  <c r="M98" i="8"/>
  <c r="L98" i="8"/>
  <c r="H98" i="8"/>
  <c r="G98" i="8"/>
  <c r="E98" i="8"/>
  <c r="AW97" i="8"/>
  <c r="AU97" i="8"/>
  <c r="AT97" i="8"/>
  <c r="AS97" i="8"/>
  <c r="AQ97" i="8"/>
  <c r="AP97" i="8"/>
  <c r="AO97" i="8"/>
  <c r="AN97" i="8"/>
  <c r="AM97" i="8"/>
  <c r="AL97" i="8"/>
  <c r="AK97" i="8"/>
  <c r="AJ97" i="8"/>
  <c r="AI97" i="8"/>
  <c r="AH97" i="8"/>
  <c r="AG97" i="8"/>
  <c r="AV97" i="8"/>
  <c r="AR97" i="8"/>
  <c r="Y97" i="8"/>
  <c r="X97" i="8"/>
  <c r="P97" i="8"/>
  <c r="O97" i="8"/>
  <c r="N97" i="8"/>
  <c r="M97" i="8"/>
  <c r="L97" i="8"/>
  <c r="H97" i="8"/>
  <c r="G97" i="8"/>
  <c r="AW96" i="8"/>
  <c r="AU96" i="8"/>
  <c r="AS96" i="8"/>
  <c r="AR96" i="8"/>
  <c r="AQ96" i="8"/>
  <c r="AP96" i="8"/>
  <c r="AO96" i="8"/>
  <c r="AM96" i="8"/>
  <c r="AL96" i="8"/>
  <c r="AK96" i="8"/>
  <c r="AJ96" i="8"/>
  <c r="AI96" i="8"/>
  <c r="AH96" i="8"/>
  <c r="AG96" i="8"/>
  <c r="AV96" i="8"/>
  <c r="AT96" i="8"/>
  <c r="Y96" i="8"/>
  <c r="X96" i="8"/>
  <c r="P96" i="8"/>
  <c r="O96" i="8"/>
  <c r="N96" i="8"/>
  <c r="L96" i="8"/>
  <c r="H96" i="8"/>
  <c r="G96" i="8"/>
  <c r="AW95" i="8"/>
  <c r="AU95" i="8"/>
  <c r="AS95" i="8"/>
  <c r="AR95" i="8"/>
  <c r="AQ95" i="8"/>
  <c r="AP95" i="8"/>
  <c r="AO95" i="8"/>
  <c r="AN95" i="8"/>
  <c r="AM95" i="8"/>
  <c r="AL95" i="8"/>
  <c r="AK95" i="8"/>
  <c r="AJ95" i="8"/>
  <c r="AI95" i="8"/>
  <c r="AH95" i="8"/>
  <c r="AG95" i="8"/>
  <c r="AV95" i="8"/>
  <c r="Y95" i="8"/>
  <c r="X95" i="8"/>
  <c r="P95" i="8"/>
  <c r="O95" i="8"/>
  <c r="N95" i="8"/>
  <c r="L95" i="8"/>
  <c r="H95" i="8"/>
  <c r="G95" i="8"/>
  <c r="AW94" i="8"/>
  <c r="AU94" i="8"/>
  <c r="AS94" i="8"/>
  <c r="AR94" i="8"/>
  <c r="AQ94" i="8"/>
  <c r="AP94" i="8"/>
  <c r="AO94" i="8"/>
  <c r="AM94" i="8"/>
  <c r="AL94" i="8"/>
  <c r="AK94" i="8"/>
  <c r="AJ94" i="8"/>
  <c r="AI94" i="8"/>
  <c r="AH94" i="8"/>
  <c r="AG94" i="8"/>
  <c r="AV94" i="8"/>
  <c r="AT94" i="8"/>
  <c r="Y94" i="8"/>
  <c r="X94" i="8"/>
  <c r="P94" i="8"/>
  <c r="O94" i="8"/>
  <c r="L94" i="8"/>
  <c r="K94" i="8"/>
  <c r="H94" i="8"/>
  <c r="G94" i="8"/>
  <c r="AV93" i="8"/>
  <c r="AT93" i="8"/>
  <c r="AR93" i="8"/>
  <c r="AP93" i="8"/>
  <c r="AN93" i="8"/>
  <c r="AM93" i="8"/>
  <c r="AL93" i="8"/>
  <c r="AK93" i="8"/>
  <c r="AJ93" i="8"/>
  <c r="AI93" i="8"/>
  <c r="AH93" i="8"/>
  <c r="AG93" i="8"/>
  <c r="AW93" i="8"/>
  <c r="AU93" i="8"/>
  <c r="Y93" i="8"/>
  <c r="X93" i="8"/>
  <c r="P93" i="8"/>
  <c r="O93" i="8"/>
  <c r="N93" i="8"/>
  <c r="M93" i="8"/>
  <c r="L93" i="8"/>
  <c r="K93" i="8"/>
  <c r="I93" i="8"/>
  <c r="AS93" i="8" s="1"/>
  <c r="H93" i="8"/>
  <c r="G93" i="8"/>
  <c r="AV92" i="8"/>
  <c r="AT92" i="8"/>
  <c r="AS92" i="8"/>
  <c r="AR92" i="8"/>
  <c r="AP92" i="8"/>
  <c r="AN92" i="8"/>
  <c r="AM92" i="8"/>
  <c r="AL92" i="8"/>
  <c r="AK92" i="8"/>
  <c r="AJ92" i="8"/>
  <c r="AI92" i="8"/>
  <c r="AH92" i="8"/>
  <c r="AG92" i="8"/>
  <c r="AQ92" i="8"/>
  <c r="Y92" i="8"/>
  <c r="X92" i="8"/>
  <c r="P92" i="8"/>
  <c r="O92" i="8"/>
  <c r="M92" i="8"/>
  <c r="L92" i="8"/>
  <c r="I92" i="8"/>
  <c r="AW92" i="8" s="1"/>
  <c r="H92" i="8"/>
  <c r="G92" i="8"/>
  <c r="AV91" i="8"/>
  <c r="AT91" i="8"/>
  <c r="AR91" i="8"/>
  <c r="AP91" i="8"/>
  <c r="AN91" i="8"/>
  <c r="AM91" i="8"/>
  <c r="AL91" i="8"/>
  <c r="AK91" i="8"/>
  <c r="AJ91" i="8"/>
  <c r="AI91" i="8"/>
  <c r="AH91" i="8"/>
  <c r="AG91" i="8"/>
  <c r="Y91" i="8"/>
  <c r="X91" i="8"/>
  <c r="P91" i="8"/>
  <c r="O91" i="8"/>
  <c r="M91" i="8"/>
  <c r="L91" i="8"/>
  <c r="I91" i="8"/>
  <c r="H91" i="8"/>
  <c r="G91" i="8"/>
  <c r="AW90" i="8"/>
  <c r="AU90" i="8"/>
  <c r="AS90" i="8"/>
  <c r="AQ90" i="8"/>
  <c r="AO90" i="8"/>
  <c r="AM90" i="8"/>
  <c r="AL90" i="8"/>
  <c r="AK90" i="8"/>
  <c r="AJ90" i="8"/>
  <c r="AI90" i="8"/>
  <c r="AH90" i="8"/>
  <c r="AG90" i="8"/>
  <c r="AV90" i="8"/>
  <c r="AT90" i="8"/>
  <c r="AN90" i="8"/>
  <c r="Y90" i="8"/>
  <c r="X90" i="8"/>
  <c r="P90" i="8"/>
  <c r="O90" i="8"/>
  <c r="M90" i="8"/>
  <c r="L90" i="8"/>
  <c r="H90" i="8"/>
  <c r="G90" i="8"/>
  <c r="D90" i="8"/>
  <c r="AW89" i="8"/>
  <c r="AU89" i="8"/>
  <c r="AS89" i="8"/>
  <c r="AQ89" i="8"/>
  <c r="AO89" i="8"/>
  <c r="AM89" i="8"/>
  <c r="AL89" i="8"/>
  <c r="AK89" i="8"/>
  <c r="AJ89" i="8"/>
  <c r="AI89" i="8"/>
  <c r="AH89" i="8"/>
  <c r="AG89" i="8"/>
  <c r="AV89" i="8"/>
  <c r="AP89" i="8"/>
  <c r="Y89" i="8"/>
  <c r="X89" i="8"/>
  <c r="P89" i="8"/>
  <c r="O89" i="8"/>
  <c r="N89" i="8"/>
  <c r="M89" i="8"/>
  <c r="L89" i="8"/>
  <c r="K89" i="8"/>
  <c r="I89" i="8"/>
  <c r="AN89" i="8" s="1"/>
  <c r="H89" i="8"/>
  <c r="G89" i="8"/>
  <c r="AV88" i="8"/>
  <c r="AT88" i="8"/>
  <c r="AR88" i="8"/>
  <c r="AP88" i="8"/>
  <c r="AN88" i="8"/>
  <c r="AM88" i="8"/>
  <c r="AL88" i="8"/>
  <c r="AK88" i="8"/>
  <c r="AJ88" i="8"/>
  <c r="AI88" i="8"/>
  <c r="AH88" i="8"/>
  <c r="AG88" i="8"/>
  <c r="Y88" i="8"/>
  <c r="X88" i="8"/>
  <c r="P88" i="8"/>
  <c r="O88" i="8"/>
  <c r="N88" i="8"/>
  <c r="M88" i="8"/>
  <c r="L88" i="8"/>
  <c r="K88" i="8"/>
  <c r="I88" i="8"/>
  <c r="AU88" i="8" s="1"/>
  <c r="H88" i="8"/>
  <c r="G88" i="8"/>
  <c r="AV87" i="8"/>
  <c r="AT87" i="8"/>
  <c r="AR87" i="8"/>
  <c r="AP87" i="8"/>
  <c r="AN87" i="8"/>
  <c r="AM87" i="8"/>
  <c r="AL87" i="8"/>
  <c r="AK87" i="8"/>
  <c r="AJ87" i="8"/>
  <c r="AI87" i="8"/>
  <c r="AH87" i="8"/>
  <c r="AG87" i="8"/>
  <c r="Y87" i="8"/>
  <c r="X87" i="8"/>
  <c r="P87" i="8"/>
  <c r="O87" i="8"/>
  <c r="L87" i="8"/>
  <c r="K87" i="8"/>
  <c r="I87" i="8"/>
  <c r="H87" i="8"/>
  <c r="G87" i="8"/>
  <c r="AV86" i="8"/>
  <c r="AT86" i="8"/>
  <c r="AS86" i="8"/>
  <c r="AR86" i="8"/>
  <c r="AP86" i="8"/>
  <c r="AN86" i="8"/>
  <c r="AM86" i="8"/>
  <c r="AL86" i="8"/>
  <c r="AK86" i="8"/>
  <c r="AJ86" i="8"/>
  <c r="AI86" i="8"/>
  <c r="AH86" i="8"/>
  <c r="AG86" i="8"/>
  <c r="AU86" i="8"/>
  <c r="AQ86" i="8"/>
  <c r="Y86" i="8"/>
  <c r="X86" i="8"/>
  <c r="P86" i="8"/>
  <c r="O86" i="8"/>
  <c r="L86" i="8"/>
  <c r="K86" i="8"/>
  <c r="I86" i="8"/>
  <c r="H86" i="8"/>
  <c r="G86" i="8"/>
  <c r="AW85" i="8"/>
  <c r="AU85" i="8"/>
  <c r="AT85" i="8"/>
  <c r="AS85" i="8"/>
  <c r="AQ85" i="8"/>
  <c r="AO85" i="8"/>
  <c r="AM85" i="8"/>
  <c r="AL85" i="8"/>
  <c r="AK85" i="8"/>
  <c r="AJ85" i="8"/>
  <c r="AI85" i="8"/>
  <c r="AH85" i="8"/>
  <c r="AG85" i="8"/>
  <c r="AV85" i="8"/>
  <c r="AR85" i="8"/>
  <c r="Y85" i="8"/>
  <c r="X85" i="8"/>
  <c r="P85" i="8"/>
  <c r="O85" i="8"/>
  <c r="M85" i="8"/>
  <c r="L85" i="8"/>
  <c r="K85" i="8"/>
  <c r="I85" i="8"/>
  <c r="AN85" i="8" s="1"/>
  <c r="H85" i="8"/>
  <c r="G85" i="8"/>
  <c r="AW84" i="8"/>
  <c r="AU84" i="8"/>
  <c r="AS84" i="8"/>
  <c r="AQ84" i="8"/>
  <c r="AO84" i="8"/>
  <c r="AM84" i="8"/>
  <c r="AL84" i="8"/>
  <c r="AK84" i="8"/>
  <c r="AJ84" i="8"/>
  <c r="AI84" i="8"/>
  <c r="AH84" i="8"/>
  <c r="AG84" i="8"/>
  <c r="AT84" i="8"/>
  <c r="Y84" i="8"/>
  <c r="X84" i="8"/>
  <c r="P84" i="8"/>
  <c r="O84" i="8"/>
  <c r="M84" i="8"/>
  <c r="L84" i="8"/>
  <c r="K84" i="8"/>
  <c r="I84" i="8"/>
  <c r="AR84" i="8" s="1"/>
  <c r="H84" i="8"/>
  <c r="G84" i="8"/>
  <c r="AW83" i="8"/>
  <c r="AU83" i="8"/>
  <c r="AT83" i="8"/>
  <c r="AS83" i="8"/>
  <c r="AR83" i="8"/>
  <c r="AQ83" i="8"/>
  <c r="AO83" i="8"/>
  <c r="AM83" i="8"/>
  <c r="AL83" i="8"/>
  <c r="AK83" i="8"/>
  <c r="AJ83" i="8"/>
  <c r="AI83" i="8"/>
  <c r="AH83" i="8"/>
  <c r="AG83" i="8"/>
  <c r="Y83" i="8"/>
  <c r="X83" i="8"/>
  <c r="P83" i="8"/>
  <c r="O83" i="8"/>
  <c r="N83" i="8"/>
  <c r="M83" i="8"/>
  <c r="L83" i="8"/>
  <c r="H83" i="8"/>
  <c r="G83" i="8"/>
  <c r="AV82" i="8"/>
  <c r="AT82" i="8"/>
  <c r="AR82" i="8"/>
  <c r="AP82" i="8"/>
  <c r="AN82" i="8"/>
  <c r="AM82" i="8"/>
  <c r="AL82" i="8"/>
  <c r="AK82" i="8"/>
  <c r="AJ82" i="8"/>
  <c r="AI82" i="8"/>
  <c r="AH82" i="8"/>
  <c r="AG82" i="8"/>
  <c r="AW82" i="8"/>
  <c r="AO82" i="8"/>
  <c r="Y82" i="8"/>
  <c r="X82" i="8"/>
  <c r="P82" i="8"/>
  <c r="O82" i="8"/>
  <c r="N82" i="8"/>
  <c r="M82" i="8"/>
  <c r="L82" i="8"/>
  <c r="H82" i="8"/>
  <c r="G82" i="8"/>
  <c r="AV81" i="8"/>
  <c r="AT81" i="8"/>
  <c r="AR81" i="8"/>
  <c r="AQ81" i="8"/>
  <c r="AP81" i="8"/>
  <c r="AN81" i="8"/>
  <c r="AM81" i="8"/>
  <c r="AL81" i="8"/>
  <c r="AK81" i="8"/>
  <c r="AJ81" i="8"/>
  <c r="AI81" i="8"/>
  <c r="AH81" i="8"/>
  <c r="AG81" i="8"/>
  <c r="AW81" i="8"/>
  <c r="AU81" i="8"/>
  <c r="AS81" i="8"/>
  <c r="AO81" i="8"/>
  <c r="Y81" i="8"/>
  <c r="X81" i="8"/>
  <c r="P81" i="8"/>
  <c r="O81" i="8"/>
  <c r="N81" i="8"/>
  <c r="M81" i="8"/>
  <c r="L81" i="8"/>
  <c r="H81" i="8"/>
  <c r="G81" i="8"/>
  <c r="AV80" i="8"/>
  <c r="AT80" i="8"/>
  <c r="AR80" i="8"/>
  <c r="AP80" i="8"/>
  <c r="AN80" i="8"/>
  <c r="AM80" i="8"/>
  <c r="AL80" i="8"/>
  <c r="AK80" i="8"/>
  <c r="AJ80" i="8"/>
  <c r="AI80" i="8"/>
  <c r="AH80" i="8"/>
  <c r="AG80" i="8"/>
  <c r="AU80" i="8"/>
  <c r="Y80" i="8"/>
  <c r="X80" i="8"/>
  <c r="P80" i="8"/>
  <c r="O80" i="8"/>
  <c r="K80" i="8"/>
  <c r="I80" i="8"/>
  <c r="H80" i="8"/>
  <c r="G80" i="8"/>
  <c r="AW79" i="8"/>
  <c r="AU79" i="8"/>
  <c r="AS79" i="8"/>
  <c r="AR79" i="8"/>
  <c r="AQ79" i="8"/>
  <c r="AO79" i="8"/>
  <c r="AM79" i="8"/>
  <c r="AL79" i="8"/>
  <c r="AK79" i="8"/>
  <c r="AJ79" i="8"/>
  <c r="AI79" i="8"/>
  <c r="AH79" i="8"/>
  <c r="AG79" i="8"/>
  <c r="AV79" i="8"/>
  <c r="AP79" i="8"/>
  <c r="AN79" i="8"/>
  <c r="Y79" i="8"/>
  <c r="X79" i="8"/>
  <c r="P79" i="8"/>
  <c r="O79" i="8"/>
  <c r="N79" i="8"/>
  <c r="M79" i="8"/>
  <c r="L79" i="8"/>
  <c r="K79" i="8"/>
  <c r="H79" i="8"/>
  <c r="G79" i="8"/>
  <c r="F79" i="8"/>
  <c r="AV78" i="8"/>
  <c r="AT78" i="8"/>
  <c r="AR78" i="8"/>
  <c r="AP78" i="8"/>
  <c r="AN78" i="8"/>
  <c r="AM78" i="8"/>
  <c r="AL78" i="8"/>
  <c r="AK78" i="8"/>
  <c r="AJ78" i="8"/>
  <c r="AI78" i="8"/>
  <c r="AH78" i="8"/>
  <c r="AG78" i="8"/>
  <c r="AU78" i="8"/>
  <c r="Y78" i="8"/>
  <c r="X78" i="8"/>
  <c r="P78" i="8"/>
  <c r="O78" i="8"/>
  <c r="L78" i="8"/>
  <c r="K78" i="8"/>
  <c r="I78" i="8"/>
  <c r="AS78" i="8" s="1"/>
  <c r="H78" i="8"/>
  <c r="G78" i="8"/>
  <c r="AW77" i="8"/>
  <c r="AU77" i="8"/>
  <c r="AT77" i="8"/>
  <c r="AS77" i="8"/>
  <c r="AR77" i="8"/>
  <c r="AQ77" i="8"/>
  <c r="AO77" i="8"/>
  <c r="AN77" i="8"/>
  <c r="AM77" i="8"/>
  <c r="AL77" i="8"/>
  <c r="AK77" i="8"/>
  <c r="AJ77" i="8"/>
  <c r="AI77" i="8"/>
  <c r="AH77" i="8"/>
  <c r="AG77" i="8"/>
  <c r="AV77" i="8"/>
  <c r="Y77" i="8"/>
  <c r="X77" i="8"/>
  <c r="P77" i="8"/>
  <c r="O77" i="8"/>
  <c r="L77" i="8"/>
  <c r="K77" i="8"/>
  <c r="H77" i="8"/>
  <c r="G77" i="8"/>
  <c r="AW76" i="8"/>
  <c r="AU76" i="8"/>
  <c r="AT76" i="8"/>
  <c r="AS76" i="8"/>
  <c r="AR76" i="8"/>
  <c r="AQ76" i="8"/>
  <c r="AP76" i="8"/>
  <c r="AO76" i="8"/>
  <c r="AM76" i="8"/>
  <c r="AL76" i="8"/>
  <c r="AK76" i="8"/>
  <c r="AJ76" i="8"/>
  <c r="AI76" i="8"/>
  <c r="AH76" i="8"/>
  <c r="AG76" i="8"/>
  <c r="AV76" i="8"/>
  <c r="AN76" i="8"/>
  <c r="Y76" i="8"/>
  <c r="X76" i="8"/>
  <c r="P76" i="8"/>
  <c r="O76" i="8"/>
  <c r="L76" i="8"/>
  <c r="H76" i="8"/>
  <c r="G76" i="8"/>
  <c r="AW75" i="8"/>
  <c r="AV75" i="8"/>
  <c r="AU75" i="8"/>
  <c r="AS75" i="8"/>
  <c r="AR75" i="8"/>
  <c r="AQ75" i="8"/>
  <c r="AO75" i="8"/>
  <c r="AM75" i="8"/>
  <c r="AL75" i="8"/>
  <c r="AK75" i="8"/>
  <c r="AJ75" i="8"/>
  <c r="AI75" i="8"/>
  <c r="AH75" i="8"/>
  <c r="AG75" i="8"/>
  <c r="Y75" i="8"/>
  <c r="X75" i="8"/>
  <c r="P75" i="8"/>
  <c r="O75" i="8"/>
  <c r="M75" i="8"/>
  <c r="L75" i="8"/>
  <c r="H75" i="8"/>
  <c r="G75" i="8"/>
  <c r="F75" i="8"/>
  <c r="AW74" i="8"/>
  <c r="AV74" i="8"/>
  <c r="AT74" i="8"/>
  <c r="AR74" i="8"/>
  <c r="AP74" i="8"/>
  <c r="AN74" i="8"/>
  <c r="AM74" i="8"/>
  <c r="AL74" i="8"/>
  <c r="AK74" i="8"/>
  <c r="AJ74" i="8"/>
  <c r="AI74" i="8"/>
  <c r="AH74" i="8"/>
  <c r="AG74" i="8"/>
  <c r="AO74" i="8"/>
  <c r="Y74" i="8"/>
  <c r="X74" i="8"/>
  <c r="P74" i="8"/>
  <c r="O74" i="8"/>
  <c r="N74" i="8"/>
  <c r="M74" i="8"/>
  <c r="L74" i="8"/>
  <c r="K74" i="8"/>
  <c r="I74" i="8"/>
  <c r="H74" i="8"/>
  <c r="G74" i="8"/>
  <c r="AV73" i="8"/>
  <c r="AT73" i="8"/>
  <c r="AR73" i="8"/>
  <c r="AQ73" i="8"/>
  <c r="AP73" i="8"/>
  <c r="AN73" i="8"/>
  <c r="AM73" i="8"/>
  <c r="AL73" i="8"/>
  <c r="AK73" i="8"/>
  <c r="AJ73" i="8"/>
  <c r="AI73" i="8"/>
  <c r="AH73" i="8"/>
  <c r="AG73" i="8"/>
  <c r="AW73" i="8"/>
  <c r="AU73" i="8"/>
  <c r="AS73" i="8"/>
  <c r="AO73" i="8"/>
  <c r="Y73" i="8"/>
  <c r="X73" i="8"/>
  <c r="P73" i="8"/>
  <c r="O73" i="8"/>
  <c r="N73" i="8"/>
  <c r="M73" i="8"/>
  <c r="L73" i="8"/>
  <c r="K73" i="8"/>
  <c r="I73" i="8"/>
  <c r="H73" i="8"/>
  <c r="G73" i="8"/>
  <c r="F73" i="8"/>
  <c r="AV72" i="8"/>
  <c r="AT72" i="8"/>
  <c r="AR72" i="8"/>
  <c r="AP72" i="8"/>
  <c r="AN72" i="8"/>
  <c r="AM72" i="8"/>
  <c r="AL72" i="8"/>
  <c r="AK72" i="8"/>
  <c r="AJ72" i="8"/>
  <c r="AI72" i="8"/>
  <c r="AH72" i="8"/>
  <c r="AG72" i="8"/>
  <c r="AU72" i="8"/>
  <c r="Y72" i="8"/>
  <c r="X72" i="8"/>
  <c r="P72" i="8"/>
  <c r="O72" i="8"/>
  <c r="N72" i="8"/>
  <c r="M72" i="8"/>
  <c r="L72" i="8"/>
  <c r="K72" i="8"/>
  <c r="I72" i="8"/>
  <c r="H72" i="8"/>
  <c r="G72" i="8"/>
  <c r="F72" i="8"/>
  <c r="AV71" i="8"/>
  <c r="AT71" i="8"/>
  <c r="AR71" i="8"/>
  <c r="AQ71" i="8"/>
  <c r="AP71" i="8"/>
  <c r="AN71" i="8"/>
  <c r="AM71" i="8"/>
  <c r="AL71" i="8"/>
  <c r="AK71" i="8"/>
  <c r="AJ71" i="8"/>
  <c r="AI71" i="8"/>
  <c r="AH71" i="8"/>
  <c r="AG71" i="8"/>
  <c r="AW71" i="8"/>
  <c r="AS71" i="8"/>
  <c r="AO71" i="8"/>
  <c r="Y71" i="8"/>
  <c r="X71" i="8"/>
  <c r="P71" i="8"/>
  <c r="O71" i="8"/>
  <c r="M71" i="8"/>
  <c r="L71" i="8"/>
  <c r="K71" i="8"/>
  <c r="I71" i="8"/>
  <c r="H71" i="8"/>
  <c r="G71" i="8"/>
  <c r="AV70" i="8"/>
  <c r="AT70" i="8"/>
  <c r="AR70" i="8"/>
  <c r="AP70" i="8"/>
  <c r="AN70" i="8"/>
  <c r="AM70" i="8"/>
  <c r="AL70" i="8"/>
  <c r="AK70" i="8"/>
  <c r="AJ70" i="8"/>
  <c r="AI70" i="8"/>
  <c r="AH70" i="8"/>
  <c r="AG70" i="8"/>
  <c r="AS70" i="8"/>
  <c r="Y70" i="8"/>
  <c r="X70" i="8"/>
  <c r="P70" i="8"/>
  <c r="O70" i="8"/>
  <c r="N70" i="8"/>
  <c r="M70" i="8"/>
  <c r="L70" i="8"/>
  <c r="K70" i="8"/>
  <c r="I70" i="8"/>
  <c r="H70" i="8"/>
  <c r="G70" i="8"/>
  <c r="AW69" i="8"/>
  <c r="AV69" i="8"/>
  <c r="AT69" i="8"/>
  <c r="AR69" i="8"/>
  <c r="AP69" i="8"/>
  <c r="AN69" i="8"/>
  <c r="AM69" i="8"/>
  <c r="AL69" i="8"/>
  <c r="AK69" i="8"/>
  <c r="AJ69" i="8"/>
  <c r="AI69" i="8"/>
  <c r="AH69" i="8"/>
  <c r="AG69" i="8"/>
  <c r="AO69" i="8"/>
  <c r="Y69" i="8"/>
  <c r="X69" i="8"/>
  <c r="P69" i="8"/>
  <c r="O69" i="8"/>
  <c r="M69" i="8"/>
  <c r="L69" i="8"/>
  <c r="K69" i="8"/>
  <c r="I69" i="8"/>
  <c r="H69" i="8"/>
  <c r="G69" i="8"/>
  <c r="AV68" i="8"/>
  <c r="AT68" i="8"/>
  <c r="AR68" i="8"/>
  <c r="AP68" i="8"/>
  <c r="AN68" i="8"/>
  <c r="AM68" i="8"/>
  <c r="AL68" i="8"/>
  <c r="AK68" i="8"/>
  <c r="AJ68" i="8"/>
  <c r="AI68" i="8"/>
  <c r="AH68" i="8"/>
  <c r="AG68" i="8"/>
  <c r="AS68" i="8"/>
  <c r="Y68" i="8"/>
  <c r="X68" i="8"/>
  <c r="P68" i="8"/>
  <c r="O68" i="8"/>
  <c r="M68" i="8"/>
  <c r="L68" i="8"/>
  <c r="K68" i="8"/>
  <c r="I68" i="8"/>
  <c r="H68" i="8"/>
  <c r="G68" i="8"/>
  <c r="AW67" i="8"/>
  <c r="AV67" i="8"/>
  <c r="AU67" i="8"/>
  <c r="AS67" i="8"/>
  <c r="AR67" i="8"/>
  <c r="AQ67" i="8"/>
  <c r="AO67" i="8"/>
  <c r="AM67" i="8"/>
  <c r="AL67" i="8"/>
  <c r="AK67" i="8"/>
  <c r="AJ67" i="8"/>
  <c r="AI67" i="8"/>
  <c r="AH67" i="8"/>
  <c r="AG67" i="8"/>
  <c r="AN67" i="8"/>
  <c r="Y67" i="8"/>
  <c r="X67" i="8"/>
  <c r="P67" i="8"/>
  <c r="O67" i="8"/>
  <c r="N67" i="8"/>
  <c r="M67" i="8"/>
  <c r="K67" i="8"/>
  <c r="H67" i="8"/>
  <c r="G67" i="8"/>
  <c r="AV66" i="8"/>
  <c r="AT66" i="8"/>
  <c r="AR66" i="8"/>
  <c r="AP66" i="8"/>
  <c r="AO66" i="8"/>
  <c r="AN66" i="8"/>
  <c r="AM66" i="8"/>
  <c r="AL66" i="8"/>
  <c r="AK66" i="8"/>
  <c r="AJ66" i="8"/>
  <c r="AI66" i="8"/>
  <c r="AH66" i="8"/>
  <c r="AG66" i="8"/>
  <c r="AW66" i="8"/>
  <c r="Y66" i="8"/>
  <c r="X66" i="8"/>
  <c r="P66" i="8"/>
  <c r="M66" i="8"/>
  <c r="L66" i="8"/>
  <c r="K66" i="8"/>
  <c r="H66" i="8"/>
  <c r="G66" i="8"/>
  <c r="AV65" i="8"/>
  <c r="AU65" i="8"/>
  <c r="AT65" i="8"/>
  <c r="AR65" i="8"/>
  <c r="AP65" i="8"/>
  <c r="AO65" i="8"/>
  <c r="AN65" i="8"/>
  <c r="AM65" i="8"/>
  <c r="AL65" i="8"/>
  <c r="AK65" i="8"/>
  <c r="AJ65" i="8"/>
  <c r="AI65" i="8"/>
  <c r="AH65" i="8"/>
  <c r="AG65" i="8"/>
  <c r="AW65" i="8"/>
  <c r="AS65" i="8"/>
  <c r="AQ65" i="8"/>
  <c r="Y65" i="8"/>
  <c r="X65" i="8"/>
  <c r="P65" i="8"/>
  <c r="M65" i="8"/>
  <c r="L65" i="8"/>
  <c r="K65" i="8"/>
  <c r="I65" i="8"/>
  <c r="H65" i="8"/>
  <c r="G65" i="8"/>
  <c r="AV64" i="8"/>
  <c r="AT64" i="8"/>
  <c r="AR64" i="8"/>
  <c r="AP64" i="8"/>
  <c r="AN64" i="8"/>
  <c r="AM64" i="8"/>
  <c r="AL64" i="8"/>
  <c r="AK64" i="8"/>
  <c r="AJ64" i="8"/>
  <c r="AI64" i="8"/>
  <c r="AH64" i="8"/>
  <c r="AG64" i="8"/>
  <c r="AW64" i="8"/>
  <c r="AU64" i="8"/>
  <c r="Y64" i="8"/>
  <c r="X64" i="8"/>
  <c r="P64" i="8"/>
  <c r="O64" i="8"/>
  <c r="N64" i="8"/>
  <c r="M64" i="8"/>
  <c r="L64" i="8"/>
  <c r="K64" i="8"/>
  <c r="I64" i="8"/>
  <c r="AS64" i="8" s="1"/>
  <c r="H64" i="8"/>
  <c r="G64" i="8"/>
  <c r="AW63" i="8"/>
  <c r="AU63" i="8"/>
  <c r="AS63" i="8"/>
  <c r="AQ63" i="8"/>
  <c r="AP63" i="8"/>
  <c r="AO63" i="8"/>
  <c r="AM63" i="8"/>
  <c r="AL63" i="8"/>
  <c r="AK63" i="8"/>
  <c r="AJ63" i="8"/>
  <c r="AI63" i="8"/>
  <c r="AH63" i="8"/>
  <c r="AG63" i="8"/>
  <c r="AV63" i="8"/>
  <c r="AR63" i="8"/>
  <c r="AN63" i="8"/>
  <c r="Y63" i="8"/>
  <c r="X63" i="8"/>
  <c r="P63" i="8"/>
  <c r="O63" i="8"/>
  <c r="N63" i="8"/>
  <c r="L63" i="8"/>
  <c r="K63" i="8"/>
  <c r="H63" i="8"/>
  <c r="G63" i="8"/>
  <c r="AV62" i="8"/>
  <c r="AT62" i="8"/>
  <c r="AR62" i="8"/>
  <c r="AP62" i="8"/>
  <c r="AN62" i="8"/>
  <c r="AM62" i="8"/>
  <c r="AL62" i="8"/>
  <c r="AK62" i="8"/>
  <c r="AJ62" i="8"/>
  <c r="AI62" i="8"/>
  <c r="AH62" i="8"/>
  <c r="AG62" i="8"/>
  <c r="Y62" i="8"/>
  <c r="X62" i="8"/>
  <c r="P62" i="8"/>
  <c r="O62" i="8"/>
  <c r="M62" i="8"/>
  <c r="I62" i="8"/>
  <c r="H62" i="8"/>
  <c r="G62" i="8"/>
  <c r="AW61" i="8"/>
  <c r="AU61" i="8"/>
  <c r="AT61" i="8"/>
  <c r="AS61" i="8"/>
  <c r="AQ61" i="8"/>
  <c r="AO61" i="8"/>
  <c r="AM61" i="8"/>
  <c r="AL61" i="8"/>
  <c r="AK61" i="8"/>
  <c r="AJ61" i="8"/>
  <c r="AI61" i="8"/>
  <c r="AH61" i="8"/>
  <c r="AV61" i="8"/>
  <c r="AR61" i="8"/>
  <c r="AN61" i="8"/>
  <c r="Y61" i="8"/>
  <c r="X61" i="8"/>
  <c r="P61" i="8"/>
  <c r="O61" i="8"/>
  <c r="N61" i="8"/>
  <c r="M61" i="8"/>
  <c r="L61" i="8"/>
  <c r="K61" i="8"/>
  <c r="J61" i="8"/>
  <c r="AG61" i="8" s="1"/>
  <c r="H61" i="8"/>
  <c r="G61" i="8"/>
  <c r="AV60" i="8"/>
  <c r="AT60" i="8"/>
  <c r="AR60" i="8"/>
  <c r="AP60" i="8"/>
  <c r="AN60" i="8"/>
  <c r="AM60" i="8"/>
  <c r="AL60" i="8"/>
  <c r="AK60" i="8"/>
  <c r="AJ60" i="8"/>
  <c r="AI60" i="8"/>
  <c r="AH60" i="8"/>
  <c r="AG60" i="8"/>
  <c r="Y60" i="8"/>
  <c r="X60" i="8"/>
  <c r="P60" i="8"/>
  <c r="O60" i="8"/>
  <c r="N60" i="8"/>
  <c r="M60" i="8"/>
  <c r="L60" i="8"/>
  <c r="K60" i="8"/>
  <c r="I60" i="8"/>
  <c r="H60" i="8"/>
  <c r="G60" i="8"/>
  <c r="AW59" i="8"/>
  <c r="AU59" i="8"/>
  <c r="AT59" i="8"/>
  <c r="AS59" i="8"/>
  <c r="AR59" i="8"/>
  <c r="AQ59" i="8"/>
  <c r="AO59" i="8"/>
  <c r="AM59" i="8"/>
  <c r="AL59" i="8"/>
  <c r="AK59" i="8"/>
  <c r="AJ59" i="8"/>
  <c r="AI59" i="8"/>
  <c r="AH59" i="8"/>
  <c r="AG59" i="8"/>
  <c r="AV59" i="8"/>
  <c r="AN59" i="8"/>
  <c r="Y59" i="8"/>
  <c r="X59" i="8"/>
  <c r="P59" i="8"/>
  <c r="O59" i="8"/>
  <c r="N59" i="8"/>
  <c r="M59" i="8"/>
  <c r="L59" i="8"/>
  <c r="K59" i="8"/>
  <c r="H59" i="8"/>
  <c r="G59" i="8"/>
  <c r="F59" i="8"/>
  <c r="AW58" i="8"/>
  <c r="AU58" i="8"/>
  <c r="AS58" i="8"/>
  <c r="AQ58" i="8"/>
  <c r="AO58" i="8"/>
  <c r="AN58" i="8"/>
  <c r="AM58" i="8"/>
  <c r="AL58" i="8"/>
  <c r="AK58" i="8"/>
  <c r="AJ58" i="8"/>
  <c r="AI58" i="8"/>
  <c r="AH58" i="8"/>
  <c r="AG58" i="8"/>
  <c r="AV58" i="8"/>
  <c r="AT58" i="8"/>
  <c r="AR58" i="8"/>
  <c r="Y58" i="8"/>
  <c r="X58" i="8"/>
  <c r="P58" i="8"/>
  <c r="O58" i="8"/>
  <c r="N58" i="8"/>
  <c r="L58" i="8"/>
  <c r="H58" i="8"/>
  <c r="G58" i="8"/>
  <c r="F58" i="8"/>
  <c r="AV57" i="8"/>
  <c r="AU57" i="8"/>
  <c r="AT57" i="8"/>
  <c r="AR57" i="8"/>
  <c r="AP57" i="8"/>
  <c r="AN57" i="8"/>
  <c r="AM57" i="8"/>
  <c r="AL57" i="8"/>
  <c r="AK57" i="8"/>
  <c r="AJ57" i="8"/>
  <c r="AI57" i="8"/>
  <c r="AH57" i="8"/>
  <c r="AG57" i="8"/>
  <c r="AW57" i="8"/>
  <c r="AS57" i="8"/>
  <c r="Y57" i="8"/>
  <c r="X57" i="8"/>
  <c r="P57" i="8"/>
  <c r="O57" i="8"/>
  <c r="M57" i="8"/>
  <c r="L57" i="8"/>
  <c r="K57" i="8"/>
  <c r="I57" i="8"/>
  <c r="AO57" i="8" s="1"/>
  <c r="H57" i="8"/>
  <c r="G57" i="8"/>
  <c r="AW56" i="8"/>
  <c r="AU56" i="8"/>
  <c r="AS56" i="8"/>
  <c r="AQ56" i="8"/>
  <c r="AO56" i="8"/>
  <c r="AM56" i="8"/>
  <c r="AL56" i="8"/>
  <c r="AK56" i="8"/>
  <c r="AJ56" i="8"/>
  <c r="AI56" i="8"/>
  <c r="AH56" i="8"/>
  <c r="AG56" i="8"/>
  <c r="AP56" i="8"/>
  <c r="Y56" i="8"/>
  <c r="X56" i="8"/>
  <c r="P56" i="8"/>
  <c r="O56" i="8"/>
  <c r="M56" i="8"/>
  <c r="L56" i="8"/>
  <c r="K56" i="8"/>
  <c r="I56" i="8"/>
  <c r="AR56" i="8" s="1"/>
  <c r="H56" i="8"/>
  <c r="G56" i="8"/>
  <c r="AW55" i="8"/>
  <c r="AV55" i="8"/>
  <c r="AU55" i="8"/>
  <c r="AT55" i="8"/>
  <c r="AS55" i="8"/>
  <c r="AR55" i="8"/>
  <c r="AQ55" i="8"/>
  <c r="AP55" i="8"/>
  <c r="AO55" i="8"/>
  <c r="AN55" i="8"/>
  <c r="AM55" i="8"/>
  <c r="AL55" i="8"/>
  <c r="AK55" i="8"/>
  <c r="AJ55" i="8"/>
  <c r="AI55" i="8"/>
  <c r="AH55" i="8"/>
  <c r="AG55" i="8"/>
  <c r="AV54" i="8"/>
  <c r="AT54" i="8"/>
  <c r="AR54" i="8"/>
  <c r="AQ54" i="8"/>
  <c r="AP54" i="8"/>
  <c r="AN54" i="8"/>
  <c r="AM54" i="8"/>
  <c r="AL54" i="8"/>
  <c r="AK54" i="8"/>
  <c r="AJ54" i="8"/>
  <c r="AI54" i="8"/>
  <c r="AH54" i="8"/>
  <c r="AG54" i="8"/>
  <c r="AW54" i="8"/>
  <c r="AU54" i="8"/>
  <c r="AS54" i="8"/>
  <c r="AO54" i="8"/>
  <c r="P54" i="8"/>
  <c r="H54" i="8"/>
  <c r="G54" i="8"/>
  <c r="AV53" i="8"/>
  <c r="AT53" i="8"/>
  <c r="AS53" i="8"/>
  <c r="AR53" i="8"/>
  <c r="AP53" i="8"/>
  <c r="AO53" i="8"/>
  <c r="AN53" i="8"/>
  <c r="AM53" i="8"/>
  <c r="AL53" i="8"/>
  <c r="AK53" i="8"/>
  <c r="AJ53" i="8"/>
  <c r="AI53" i="8"/>
  <c r="AH53" i="8"/>
  <c r="AG53" i="8"/>
  <c r="AW53" i="8"/>
  <c r="AU53" i="8"/>
  <c r="P53" i="8"/>
  <c r="O53" i="8"/>
  <c r="H53" i="8"/>
  <c r="G53" i="8"/>
  <c r="AW52" i="8"/>
  <c r="AV52" i="8"/>
  <c r="AT52" i="8"/>
  <c r="AR52" i="8"/>
  <c r="AQ52" i="8"/>
  <c r="AP52" i="8"/>
  <c r="AO52" i="8"/>
  <c r="AN52" i="8"/>
  <c r="AM52" i="8"/>
  <c r="AL52" i="8"/>
  <c r="AK52" i="8"/>
  <c r="AJ52" i="8"/>
  <c r="AI52" i="8"/>
  <c r="AH52" i="8"/>
  <c r="AG52" i="8"/>
  <c r="AU52" i="8"/>
  <c r="AS52" i="8"/>
  <c r="P52" i="8"/>
  <c r="O52" i="8"/>
  <c r="H52" i="8"/>
  <c r="G52" i="8"/>
  <c r="AW51" i="8"/>
  <c r="AV51" i="8"/>
  <c r="AT51" i="8"/>
  <c r="AS51" i="8"/>
  <c r="AR51" i="8"/>
  <c r="AP51" i="8"/>
  <c r="AO51" i="8"/>
  <c r="AN51" i="8"/>
  <c r="AM51" i="8"/>
  <c r="AL51" i="8"/>
  <c r="AK51" i="8"/>
  <c r="AJ51" i="8"/>
  <c r="AI51" i="8"/>
  <c r="AH51" i="8"/>
  <c r="AG51" i="8"/>
  <c r="AQ51" i="8"/>
  <c r="P51" i="8"/>
  <c r="H51" i="8"/>
  <c r="G51" i="8"/>
  <c r="AV50" i="8"/>
  <c r="AT50" i="8"/>
  <c r="AR50" i="8"/>
  <c r="AP50" i="8"/>
  <c r="AO50" i="8"/>
  <c r="AN50" i="8"/>
  <c r="AM50" i="8"/>
  <c r="AL50" i="8"/>
  <c r="AK50" i="8"/>
  <c r="AJ50" i="8"/>
  <c r="AI50" i="8"/>
  <c r="AH50" i="8"/>
  <c r="AG50" i="8"/>
  <c r="AW50" i="8"/>
  <c r="Y50" i="8"/>
  <c r="X50" i="8"/>
  <c r="P50" i="8"/>
  <c r="H50" i="8"/>
  <c r="G50" i="8"/>
  <c r="F50" i="8"/>
  <c r="AV49" i="8"/>
  <c r="AT49" i="8"/>
  <c r="AR49" i="8"/>
  <c r="AQ49" i="8"/>
  <c r="AP49" i="8"/>
  <c r="AN49" i="8"/>
  <c r="AM49" i="8"/>
  <c r="AL49" i="8"/>
  <c r="AK49" i="8"/>
  <c r="AJ49" i="8"/>
  <c r="AI49" i="8"/>
  <c r="AH49" i="8"/>
  <c r="AG49" i="8"/>
  <c r="AW49" i="8"/>
  <c r="AU49" i="8"/>
  <c r="AS49" i="8"/>
  <c r="AO49" i="8"/>
  <c r="Y49" i="8"/>
  <c r="X49" i="8"/>
  <c r="P49" i="8"/>
  <c r="H49" i="8"/>
  <c r="G49" i="8"/>
  <c r="F49" i="8"/>
  <c r="AV48" i="8"/>
  <c r="AT48" i="8"/>
  <c r="AR48" i="8"/>
  <c r="AP48" i="8"/>
  <c r="AN48" i="8"/>
  <c r="AM48" i="8"/>
  <c r="AL48" i="8"/>
  <c r="AK48" i="8"/>
  <c r="AJ48" i="8"/>
  <c r="AI48" i="8"/>
  <c r="AH48" i="8"/>
  <c r="AG48" i="8"/>
  <c r="AU48" i="8"/>
  <c r="AS48" i="8"/>
  <c r="AQ48" i="8"/>
  <c r="Y48" i="8"/>
  <c r="X48" i="8"/>
  <c r="P48" i="8"/>
  <c r="M48" i="8"/>
  <c r="L48" i="8"/>
  <c r="H48" i="8"/>
  <c r="G48" i="8"/>
  <c r="F48" i="8"/>
  <c r="AW47" i="8"/>
  <c r="AV47" i="8"/>
  <c r="AT47" i="8"/>
  <c r="AR47" i="8"/>
  <c r="AP47" i="8"/>
  <c r="AN47" i="8"/>
  <c r="AM47" i="8"/>
  <c r="AL47" i="8"/>
  <c r="AK47" i="8"/>
  <c r="AJ47" i="8"/>
  <c r="AI47" i="8"/>
  <c r="AH47" i="8"/>
  <c r="AG47" i="8"/>
  <c r="AS47" i="8"/>
  <c r="AQ47" i="8"/>
  <c r="AO47" i="8"/>
  <c r="Y47" i="8"/>
  <c r="X47" i="8"/>
  <c r="P47" i="8"/>
  <c r="L47" i="8"/>
  <c r="H47" i="8"/>
  <c r="G47" i="8"/>
  <c r="F47" i="8"/>
  <c r="AV46" i="8"/>
  <c r="AT46" i="8"/>
  <c r="AS46" i="8"/>
  <c r="AR46" i="8"/>
  <c r="AP46" i="8"/>
  <c r="AN46" i="8"/>
  <c r="AM46" i="8"/>
  <c r="AL46" i="8"/>
  <c r="AK46" i="8"/>
  <c r="AJ46" i="8"/>
  <c r="AI46" i="8"/>
  <c r="AH46" i="8"/>
  <c r="AG46" i="8"/>
  <c r="AW46" i="8"/>
  <c r="AU46" i="8"/>
  <c r="AQ46" i="8"/>
  <c r="AO46" i="8"/>
  <c r="Y46" i="8"/>
  <c r="X46" i="8"/>
  <c r="P46" i="8"/>
  <c r="N46" i="8"/>
  <c r="L46" i="8"/>
  <c r="H46" i="8"/>
  <c r="G46" i="8"/>
  <c r="AV45" i="8"/>
  <c r="AT45" i="8"/>
  <c r="AR45" i="8"/>
  <c r="AQ45" i="8"/>
  <c r="AP45" i="8"/>
  <c r="AN45" i="8"/>
  <c r="AM45" i="8"/>
  <c r="AL45" i="8"/>
  <c r="AK45" i="8"/>
  <c r="AJ45" i="8"/>
  <c r="AI45" i="8"/>
  <c r="AH45" i="8"/>
  <c r="AG45" i="8"/>
  <c r="AW45" i="8"/>
  <c r="AU45" i="8"/>
  <c r="AS45" i="8"/>
  <c r="AO45" i="8"/>
  <c r="Y45" i="8"/>
  <c r="X45" i="8"/>
  <c r="P45" i="8"/>
  <c r="M45" i="8"/>
  <c r="L45" i="8"/>
  <c r="H45" i="8"/>
  <c r="G45" i="8"/>
  <c r="AW44" i="8"/>
  <c r="AV44" i="8"/>
  <c r="AT44" i="8"/>
  <c r="AR44" i="8"/>
  <c r="AQ44" i="8"/>
  <c r="AP44" i="8"/>
  <c r="AO44" i="8"/>
  <c r="AN44" i="8"/>
  <c r="AM44" i="8"/>
  <c r="AL44" i="8"/>
  <c r="AK44" i="8"/>
  <c r="AJ44" i="8"/>
  <c r="AI44" i="8"/>
  <c r="AH44" i="8"/>
  <c r="AG44" i="8"/>
  <c r="AU44" i="8"/>
  <c r="AS44" i="8"/>
  <c r="Y44" i="8"/>
  <c r="X44" i="8"/>
  <c r="P44" i="8"/>
  <c r="N44" i="8"/>
  <c r="L44" i="8"/>
  <c r="H44" i="8"/>
  <c r="G44" i="8"/>
  <c r="F44" i="8"/>
  <c r="AW43" i="8"/>
  <c r="AV43" i="8"/>
  <c r="AT43" i="8"/>
  <c r="AR43" i="8"/>
  <c r="AQ43" i="8"/>
  <c r="AP43" i="8"/>
  <c r="AO43" i="8"/>
  <c r="AN43" i="8"/>
  <c r="AM43" i="8"/>
  <c r="AL43" i="8"/>
  <c r="AK43" i="8"/>
  <c r="AJ43" i="8"/>
  <c r="AI43" i="8"/>
  <c r="AH43" i="8"/>
  <c r="AG43" i="8"/>
  <c r="AU43" i="8"/>
  <c r="AS43" i="8"/>
  <c r="Y43" i="8"/>
  <c r="X43" i="8"/>
  <c r="M43" i="8"/>
  <c r="L43" i="8"/>
  <c r="H43" i="8"/>
  <c r="G43" i="8"/>
  <c r="AW42" i="8"/>
  <c r="AV42" i="8"/>
  <c r="AT42" i="8"/>
  <c r="AR42" i="8"/>
  <c r="AP42" i="8"/>
  <c r="AN42" i="8"/>
  <c r="AM42" i="8"/>
  <c r="AL42" i="8"/>
  <c r="AK42" i="8"/>
  <c r="AJ42" i="8"/>
  <c r="AI42" i="8"/>
  <c r="AH42" i="8"/>
  <c r="AG42" i="8"/>
  <c r="AO42" i="8"/>
  <c r="Y42" i="8"/>
  <c r="X42" i="8"/>
  <c r="P42" i="8"/>
  <c r="N42" i="8"/>
  <c r="L42" i="8"/>
  <c r="H42" i="8"/>
  <c r="G42" i="8"/>
  <c r="AV41" i="8"/>
  <c r="AT41" i="8"/>
  <c r="AR41" i="8"/>
  <c r="AQ41" i="8"/>
  <c r="AP41" i="8"/>
  <c r="AN41" i="8"/>
  <c r="AM41" i="8"/>
  <c r="AL41" i="8"/>
  <c r="AK41" i="8"/>
  <c r="AJ41" i="8"/>
  <c r="AI41" i="8"/>
  <c r="AH41" i="8"/>
  <c r="AG41" i="8"/>
  <c r="AW41" i="8"/>
  <c r="AU41" i="8"/>
  <c r="AS41" i="8"/>
  <c r="AO41" i="8"/>
  <c r="Y41" i="8"/>
  <c r="X41" i="8"/>
  <c r="P41" i="8"/>
  <c r="N41" i="8"/>
  <c r="L41" i="8"/>
  <c r="H41" i="8"/>
  <c r="G41" i="8"/>
  <c r="AW40" i="8"/>
  <c r="AV40" i="8"/>
  <c r="AT40" i="8"/>
  <c r="AS40" i="8"/>
  <c r="AR40" i="8"/>
  <c r="AP40" i="8"/>
  <c r="AO40" i="8"/>
  <c r="AN40" i="8"/>
  <c r="AM40" i="8"/>
  <c r="AL40" i="8"/>
  <c r="AK40" i="8"/>
  <c r="AJ40" i="8"/>
  <c r="AI40" i="8"/>
  <c r="AH40" i="8"/>
  <c r="AG40" i="8"/>
  <c r="AU40" i="8"/>
  <c r="AQ40" i="8"/>
  <c r="Y40" i="8"/>
  <c r="X40" i="8"/>
  <c r="P40" i="8"/>
  <c r="N40" i="8"/>
  <c r="L40" i="8"/>
  <c r="H40" i="8"/>
  <c r="G40" i="8"/>
  <c r="AW39" i="8"/>
  <c r="AV39" i="8"/>
  <c r="AT39" i="8"/>
  <c r="AR39" i="8"/>
  <c r="AP39" i="8"/>
  <c r="AN39" i="8"/>
  <c r="AM39" i="8"/>
  <c r="AL39" i="8"/>
  <c r="AK39" i="8"/>
  <c r="AJ39" i="8"/>
  <c r="AH39" i="8"/>
  <c r="AG39" i="8"/>
  <c r="AS39" i="8"/>
  <c r="AQ39" i="8"/>
  <c r="AO39" i="8"/>
  <c r="Y39" i="8"/>
  <c r="X39" i="8"/>
  <c r="P39" i="8"/>
  <c r="N39" i="8"/>
  <c r="M39" i="8"/>
  <c r="L39" i="8"/>
  <c r="J39" i="8"/>
  <c r="AI39" i="8" s="1"/>
  <c r="I39" i="8"/>
  <c r="H39" i="8"/>
  <c r="AW38" i="8"/>
  <c r="AV38" i="8"/>
  <c r="AU38" i="8"/>
  <c r="AT38" i="8"/>
  <c r="AS38" i="8"/>
  <c r="AR38" i="8"/>
  <c r="AQ38" i="8"/>
  <c r="AP38" i="8"/>
  <c r="AO38" i="8"/>
  <c r="AN38" i="8"/>
  <c r="AM38" i="8"/>
  <c r="AL38" i="8"/>
  <c r="AK38" i="8"/>
  <c r="AJ38" i="8"/>
  <c r="AI38" i="8"/>
  <c r="AH38" i="8"/>
  <c r="AG38" i="8"/>
  <c r="AW37" i="8"/>
  <c r="AV37" i="8"/>
  <c r="AT37" i="8"/>
  <c r="AS37" i="8"/>
  <c r="AR37" i="8"/>
  <c r="AP37" i="8"/>
  <c r="AO37" i="8"/>
  <c r="AN37" i="8"/>
  <c r="AM37" i="8"/>
  <c r="AL37" i="8"/>
  <c r="AK37" i="8"/>
  <c r="AJ37" i="8"/>
  <c r="AI37" i="8"/>
  <c r="AH37" i="8"/>
  <c r="AG37" i="8"/>
  <c r="AU37" i="8"/>
  <c r="AQ37" i="8"/>
  <c r="Y37" i="8"/>
  <c r="X37" i="8"/>
  <c r="P37" i="8"/>
  <c r="N37" i="8"/>
  <c r="M37" i="8"/>
  <c r="L37" i="8"/>
  <c r="G37" i="8"/>
  <c r="AW36" i="8"/>
  <c r="AV36" i="8"/>
  <c r="AT36" i="8"/>
  <c r="AR36" i="8"/>
  <c r="AP36" i="8"/>
  <c r="AN36" i="8"/>
  <c r="AM36" i="8"/>
  <c r="AL36" i="8"/>
  <c r="AK36" i="8"/>
  <c r="AJ36" i="8"/>
  <c r="AI36" i="8"/>
  <c r="AH36" i="8"/>
  <c r="AG36" i="8"/>
  <c r="AU36" i="8"/>
  <c r="AS36" i="8"/>
  <c r="AQ36" i="8"/>
  <c r="AO36" i="8"/>
  <c r="Y36" i="8"/>
  <c r="X36" i="8"/>
  <c r="P36" i="8"/>
  <c r="N36" i="8"/>
  <c r="M36" i="8"/>
  <c r="L36" i="8"/>
  <c r="G36" i="8"/>
  <c r="AV35" i="8"/>
  <c r="AT35" i="8"/>
  <c r="AS35" i="8"/>
  <c r="AR35" i="8"/>
  <c r="AQ35" i="8"/>
  <c r="AP35" i="8"/>
  <c r="AN35" i="8"/>
  <c r="AM35" i="8"/>
  <c r="AL35" i="8"/>
  <c r="AK35" i="8"/>
  <c r="AJ35" i="8"/>
  <c r="AI35" i="8"/>
  <c r="AH35" i="8"/>
  <c r="AG35" i="8"/>
  <c r="AW35" i="8"/>
  <c r="AU35" i="8"/>
  <c r="AO35" i="8"/>
  <c r="Y35" i="8"/>
  <c r="X35" i="8"/>
  <c r="P35" i="8"/>
  <c r="N35" i="8"/>
  <c r="M35" i="8"/>
  <c r="L35" i="8"/>
  <c r="G35" i="8"/>
  <c r="AV34" i="8"/>
  <c r="AT34" i="8"/>
  <c r="AR34" i="8"/>
  <c r="AQ34" i="8"/>
  <c r="AP34" i="8"/>
  <c r="AN34" i="8"/>
  <c r="AM34" i="8"/>
  <c r="AL34" i="8"/>
  <c r="AK34" i="8"/>
  <c r="AJ34" i="8"/>
  <c r="AI34" i="8"/>
  <c r="AH34" i="8"/>
  <c r="AG34" i="8"/>
  <c r="AW34" i="8"/>
  <c r="AO34" i="8"/>
  <c r="Y34" i="8"/>
  <c r="X34" i="8"/>
  <c r="P34" i="8"/>
  <c r="N34" i="8"/>
  <c r="M34" i="8"/>
  <c r="L34" i="8"/>
  <c r="G34" i="8"/>
  <c r="AW33" i="8"/>
  <c r="AV33" i="8"/>
  <c r="AT33" i="8"/>
  <c r="AR33" i="8"/>
  <c r="AQ33" i="8"/>
  <c r="AP33" i="8"/>
  <c r="AO33" i="8"/>
  <c r="AN33" i="8"/>
  <c r="AM33" i="8"/>
  <c r="AL33" i="8"/>
  <c r="AK33" i="8"/>
  <c r="AJ33" i="8"/>
  <c r="AI33" i="8"/>
  <c r="AH33" i="8"/>
  <c r="AG33" i="8"/>
  <c r="AU33" i="8"/>
  <c r="AS33" i="8"/>
  <c r="Y33" i="8"/>
  <c r="X33" i="8"/>
  <c r="P33" i="8"/>
  <c r="N33" i="8"/>
  <c r="M33" i="8"/>
  <c r="L33" i="8"/>
  <c r="G33" i="8"/>
  <c r="AV32" i="8"/>
  <c r="AT32" i="8"/>
  <c r="AS32" i="8"/>
  <c r="AR32" i="8"/>
  <c r="AP32" i="8"/>
  <c r="AN32" i="8"/>
  <c r="AM32" i="8"/>
  <c r="AL32" i="8"/>
  <c r="AK32" i="8"/>
  <c r="AJ32" i="8"/>
  <c r="AI32" i="8"/>
  <c r="AH32" i="8"/>
  <c r="AG32" i="8"/>
  <c r="AU32" i="8"/>
  <c r="AQ32" i="8"/>
  <c r="Y32" i="8"/>
  <c r="X32" i="8"/>
  <c r="P32" i="8"/>
  <c r="N32" i="8"/>
  <c r="M32" i="8"/>
  <c r="L32" i="8"/>
  <c r="G32" i="8"/>
  <c r="AW31" i="8"/>
  <c r="AV31" i="8"/>
  <c r="AT31" i="8"/>
  <c r="AS31" i="8"/>
  <c r="AR31" i="8"/>
  <c r="AP31" i="8"/>
  <c r="AN31" i="8"/>
  <c r="AM31" i="8"/>
  <c r="AL31" i="8"/>
  <c r="AK31" i="8"/>
  <c r="AJ31" i="8"/>
  <c r="AI31" i="8"/>
  <c r="AH31" i="8"/>
  <c r="AG31" i="8"/>
  <c r="AU31" i="8"/>
  <c r="AQ31" i="8"/>
  <c r="AO31" i="8"/>
  <c r="Y31" i="8"/>
  <c r="X31" i="8"/>
  <c r="P31" i="8"/>
  <c r="N31" i="8"/>
  <c r="M31" i="8"/>
  <c r="L31" i="8"/>
  <c r="G31" i="8"/>
  <c r="AV30" i="8"/>
  <c r="AT30" i="8"/>
  <c r="AR30" i="8"/>
  <c r="AQ30" i="8"/>
  <c r="AP30" i="8"/>
  <c r="AN30" i="8"/>
  <c r="AM30" i="8"/>
  <c r="AL30" i="8"/>
  <c r="AK30" i="8"/>
  <c r="AJ30" i="8"/>
  <c r="AI30" i="8"/>
  <c r="AH30" i="8"/>
  <c r="AG30" i="8"/>
  <c r="AW30" i="8"/>
  <c r="AU30" i="8"/>
  <c r="AS30" i="8"/>
  <c r="AO30" i="8"/>
  <c r="Y30" i="8"/>
  <c r="X30" i="8"/>
  <c r="P30" i="8"/>
  <c r="N30" i="8"/>
  <c r="M30" i="8"/>
  <c r="L30" i="8"/>
  <c r="G30" i="8"/>
  <c r="AW29" i="8"/>
  <c r="AV29" i="8"/>
  <c r="AT29" i="8"/>
  <c r="AS29" i="8"/>
  <c r="AR29" i="8"/>
  <c r="AP29" i="8"/>
  <c r="AO29" i="8"/>
  <c r="AN29" i="8"/>
  <c r="AM29" i="8"/>
  <c r="AL29" i="8"/>
  <c r="AK29" i="8"/>
  <c r="AJ29" i="8"/>
  <c r="AI29" i="8"/>
  <c r="AH29" i="8"/>
  <c r="AG29" i="8"/>
  <c r="AU29" i="8"/>
  <c r="AQ29" i="8"/>
  <c r="Y29" i="8"/>
  <c r="X29" i="8"/>
  <c r="P29" i="8"/>
  <c r="N29" i="8"/>
  <c r="M29" i="8"/>
  <c r="L29" i="8"/>
  <c r="G29" i="8"/>
  <c r="AW28" i="8"/>
  <c r="AV28" i="8"/>
  <c r="AT28" i="8"/>
  <c r="AR28" i="8"/>
  <c r="AP28" i="8"/>
  <c r="AN28" i="8"/>
  <c r="AM28" i="8"/>
  <c r="AL28" i="8"/>
  <c r="AK28" i="8"/>
  <c r="AJ28" i="8"/>
  <c r="AI28" i="8"/>
  <c r="AH28" i="8"/>
  <c r="AG28" i="8"/>
  <c r="AU28" i="8"/>
  <c r="AS28" i="8"/>
  <c r="AQ28" i="8"/>
  <c r="AO28" i="8"/>
  <c r="Y28" i="8"/>
  <c r="X28" i="8"/>
  <c r="P28" i="8"/>
  <c r="N28" i="8"/>
  <c r="M28" i="8"/>
  <c r="L28" i="8"/>
  <c r="G28" i="8"/>
  <c r="AV27" i="8"/>
  <c r="AT27" i="8"/>
  <c r="AS27" i="8"/>
  <c r="AR27" i="8"/>
  <c r="AQ27" i="8"/>
  <c r="AP27" i="8"/>
  <c r="AN27" i="8"/>
  <c r="AM27" i="8"/>
  <c r="AL27" i="8"/>
  <c r="AK27" i="8"/>
  <c r="AJ27" i="8"/>
  <c r="AI27" i="8"/>
  <c r="AH27" i="8"/>
  <c r="AG27" i="8"/>
  <c r="AW27" i="8"/>
  <c r="AO27" i="8"/>
  <c r="Y27" i="8"/>
  <c r="X27" i="8"/>
  <c r="P27" i="8"/>
  <c r="N27" i="8"/>
  <c r="M27" i="8"/>
  <c r="L27" i="8"/>
  <c r="G27" i="8"/>
  <c r="AV26" i="8"/>
  <c r="AT26" i="8"/>
  <c r="AR26" i="8"/>
  <c r="AQ26" i="8"/>
  <c r="AP26" i="8"/>
  <c r="AN26" i="8"/>
  <c r="AM26" i="8"/>
  <c r="AL26" i="8"/>
  <c r="AK26" i="8"/>
  <c r="AJ26" i="8"/>
  <c r="AI26" i="8"/>
  <c r="AH26" i="8"/>
  <c r="AG26" i="8"/>
  <c r="AW26" i="8"/>
  <c r="AO26" i="8"/>
  <c r="Y26" i="8"/>
  <c r="X26" i="8"/>
  <c r="P26" i="8"/>
  <c r="N26" i="8"/>
  <c r="M26" i="8"/>
  <c r="L26" i="8"/>
  <c r="G26" i="8"/>
  <c r="AW25" i="8"/>
  <c r="AV25" i="8"/>
  <c r="AT25" i="8"/>
  <c r="AR25" i="8"/>
  <c r="AQ25" i="8"/>
  <c r="AP25" i="8"/>
  <c r="AO25" i="8"/>
  <c r="AN25" i="8"/>
  <c r="AM25" i="8"/>
  <c r="AL25" i="8"/>
  <c r="AK25" i="8"/>
  <c r="AJ25" i="8"/>
  <c r="AI25" i="8"/>
  <c r="AH25" i="8"/>
  <c r="AG25" i="8"/>
  <c r="AU25" i="8"/>
  <c r="AS25" i="8"/>
  <c r="Y25" i="8"/>
  <c r="X25" i="8"/>
  <c r="P25" i="8"/>
  <c r="N25" i="8"/>
  <c r="M25" i="8"/>
  <c r="L25" i="8"/>
  <c r="G25" i="8"/>
  <c r="AV24" i="8"/>
  <c r="AT24" i="8"/>
  <c r="AS24" i="8"/>
  <c r="AR24" i="8"/>
  <c r="AP24" i="8"/>
  <c r="AO24" i="8"/>
  <c r="AN24" i="8"/>
  <c r="AM24" i="8"/>
  <c r="AL24" i="8"/>
  <c r="AK24" i="8"/>
  <c r="AJ24" i="8"/>
  <c r="AI24" i="8"/>
  <c r="AH24" i="8"/>
  <c r="AG24" i="8"/>
  <c r="AU24" i="8"/>
  <c r="AQ24" i="8"/>
  <c r="Y24" i="8"/>
  <c r="X24" i="8"/>
  <c r="P24" i="8"/>
  <c r="N24" i="8"/>
  <c r="M24" i="8"/>
  <c r="L24" i="8"/>
  <c r="G24" i="8"/>
  <c r="AW23" i="8"/>
  <c r="AV23" i="8"/>
  <c r="AT23" i="8"/>
  <c r="AS23" i="8"/>
  <c r="AR23" i="8"/>
  <c r="AP23" i="8"/>
  <c r="AN23" i="8"/>
  <c r="AM23" i="8"/>
  <c r="AL23" i="8"/>
  <c r="AK23" i="8"/>
  <c r="AJ23" i="8"/>
  <c r="AI23" i="8"/>
  <c r="AH23" i="8"/>
  <c r="AG23" i="8"/>
  <c r="AU23" i="8"/>
  <c r="AQ23" i="8"/>
  <c r="AO23" i="8"/>
  <c r="Y23" i="8"/>
  <c r="X23" i="8"/>
  <c r="P23" i="8"/>
  <c r="N23" i="8"/>
  <c r="M23" i="8"/>
  <c r="L23" i="8"/>
  <c r="G23" i="8"/>
  <c r="AW22" i="8"/>
  <c r="AV22" i="8"/>
  <c r="AU22" i="8"/>
  <c r="AT22" i="8"/>
  <c r="AS22" i="8"/>
  <c r="AR22" i="8"/>
  <c r="AQ22" i="8"/>
  <c r="AP22" i="8"/>
  <c r="AO22" i="8"/>
  <c r="AN22" i="8"/>
  <c r="AM22" i="8"/>
  <c r="AL22" i="8"/>
  <c r="AK22" i="8"/>
  <c r="AJ22" i="8"/>
  <c r="AI22" i="8"/>
  <c r="AH22" i="8"/>
  <c r="AG22" i="8"/>
  <c r="Y22" i="8"/>
  <c r="X22" i="8"/>
  <c r="AV21" i="8"/>
  <c r="AT21" i="8"/>
  <c r="AR21" i="8"/>
  <c r="AP21" i="8"/>
  <c r="AN21" i="8"/>
  <c r="AM21" i="8"/>
  <c r="AL21" i="8"/>
  <c r="AK21" i="8"/>
  <c r="AJ21" i="8"/>
  <c r="AI21" i="8"/>
  <c r="AH21" i="8"/>
  <c r="AG21" i="8"/>
  <c r="AW21" i="8"/>
  <c r="AQ21" i="8"/>
  <c r="Y21" i="8"/>
  <c r="X21" i="8"/>
  <c r="P21" i="8"/>
  <c r="N21" i="8"/>
  <c r="M21" i="8"/>
  <c r="L21" i="8"/>
  <c r="I21" i="8"/>
  <c r="AS21" i="8" s="1"/>
  <c r="H21" i="8"/>
  <c r="G21" i="8"/>
  <c r="AV20" i="8"/>
  <c r="AT20" i="8"/>
  <c r="AR20" i="8"/>
  <c r="AP20" i="8"/>
  <c r="AN20" i="8"/>
  <c r="AM20" i="8"/>
  <c r="AL20" i="8"/>
  <c r="AK20" i="8"/>
  <c r="AJ20" i="8"/>
  <c r="AI20" i="8"/>
  <c r="AH20" i="8"/>
  <c r="AG20" i="8"/>
  <c r="Y20" i="8"/>
  <c r="X20" i="8"/>
  <c r="P20" i="8"/>
  <c r="N20" i="8"/>
  <c r="M20" i="8"/>
  <c r="L20" i="8"/>
  <c r="I20" i="8"/>
  <c r="AU20" i="8" s="1"/>
  <c r="H20" i="8"/>
  <c r="G20" i="8"/>
  <c r="AV19" i="8"/>
  <c r="AT19" i="8"/>
  <c r="AR19" i="8"/>
  <c r="AP19" i="8"/>
  <c r="AN19" i="8"/>
  <c r="AM19" i="8"/>
  <c r="AL19" i="8"/>
  <c r="AK19" i="8"/>
  <c r="AJ19" i="8"/>
  <c r="AI19" i="8"/>
  <c r="AH19" i="8"/>
  <c r="AG19" i="8"/>
  <c r="AU19" i="8"/>
  <c r="AO19" i="8"/>
  <c r="Y19" i="8"/>
  <c r="X19" i="8"/>
  <c r="P19" i="8"/>
  <c r="N19" i="8"/>
  <c r="M19" i="8"/>
  <c r="L19" i="8"/>
  <c r="I19" i="8"/>
  <c r="AW19" i="8" s="1"/>
  <c r="H19" i="8"/>
  <c r="G19" i="8"/>
  <c r="AV18" i="8"/>
  <c r="AT18" i="8"/>
  <c r="AR18" i="8"/>
  <c r="AP18" i="8"/>
  <c r="AN18" i="8"/>
  <c r="AM18" i="8"/>
  <c r="AL18" i="8"/>
  <c r="AK18" i="8"/>
  <c r="AJ18" i="8"/>
  <c r="AI18" i="8"/>
  <c r="AH18" i="8"/>
  <c r="AG18" i="8"/>
  <c r="Y18" i="8"/>
  <c r="X18" i="8"/>
  <c r="P18" i="8"/>
  <c r="N18" i="8"/>
  <c r="M18" i="8"/>
  <c r="L18" i="8"/>
  <c r="I18" i="8"/>
  <c r="H18" i="8"/>
  <c r="G18" i="8"/>
  <c r="AW17" i="8"/>
  <c r="AV17" i="8"/>
  <c r="AT17" i="8"/>
  <c r="AR17" i="8"/>
  <c r="AP17" i="8"/>
  <c r="AN17" i="8"/>
  <c r="AM17" i="8"/>
  <c r="AL17" i="8"/>
  <c r="AK17" i="8"/>
  <c r="AJ17" i="8"/>
  <c r="AI17" i="8"/>
  <c r="AH17" i="8"/>
  <c r="AG17" i="8"/>
  <c r="AU17" i="8"/>
  <c r="AS17" i="8"/>
  <c r="AQ17" i="8"/>
  <c r="AO17" i="8"/>
  <c r="Y17" i="8"/>
  <c r="X17" i="8"/>
  <c r="P17" i="8"/>
  <c r="N17" i="8"/>
  <c r="M17" i="8"/>
  <c r="L17" i="8"/>
  <c r="I17" i="8"/>
  <c r="H17" i="8"/>
  <c r="G17" i="8"/>
  <c r="AV16" i="8"/>
  <c r="AT16" i="8"/>
  <c r="AS16" i="8"/>
  <c r="AR16" i="8"/>
  <c r="AP16" i="8"/>
  <c r="AN16" i="8"/>
  <c r="AM16" i="8"/>
  <c r="AL16" i="8"/>
  <c r="AK16" i="8"/>
  <c r="AJ16" i="8"/>
  <c r="AI16" i="8"/>
  <c r="AH16" i="8"/>
  <c r="AG16" i="8"/>
  <c r="AU16" i="8"/>
  <c r="AQ16" i="8"/>
  <c r="Y16" i="8"/>
  <c r="X16" i="8"/>
  <c r="P16" i="8"/>
  <c r="N16" i="8"/>
  <c r="M16" i="8"/>
  <c r="L16" i="8"/>
  <c r="I16" i="8"/>
  <c r="H16" i="8"/>
  <c r="G16" i="8"/>
  <c r="AV15" i="8"/>
  <c r="AT15" i="8"/>
  <c r="AR15" i="8"/>
  <c r="AP15" i="8"/>
  <c r="AN15" i="8"/>
  <c r="AM15" i="8"/>
  <c r="AL15" i="8"/>
  <c r="AK15" i="8"/>
  <c r="AJ15" i="8"/>
  <c r="AI15" i="8"/>
  <c r="AH15" i="8"/>
  <c r="AG15" i="8"/>
  <c r="AW15" i="8"/>
  <c r="AU15" i="8"/>
  <c r="AS15" i="8"/>
  <c r="Y15" i="8"/>
  <c r="X15" i="8"/>
  <c r="P15" i="8"/>
  <c r="N15" i="8"/>
  <c r="M15" i="8"/>
  <c r="L15" i="8"/>
  <c r="I15" i="8"/>
  <c r="AO15" i="8" s="1"/>
  <c r="H15" i="8"/>
  <c r="G15" i="8"/>
  <c r="AV14" i="8"/>
  <c r="AT14" i="8"/>
  <c r="AR14" i="8"/>
  <c r="AP14" i="8"/>
  <c r="AO14" i="8"/>
  <c r="AN14" i="8"/>
  <c r="AM14" i="8"/>
  <c r="AL14" i="8"/>
  <c r="AK14" i="8"/>
  <c r="AJ14" i="8"/>
  <c r="AI14" i="8"/>
  <c r="AH14" i="8"/>
  <c r="AG14" i="8"/>
  <c r="AW14" i="8"/>
  <c r="AU14" i="8"/>
  <c r="Y14" i="8"/>
  <c r="X14" i="8"/>
  <c r="P14" i="8"/>
  <c r="N14" i="8"/>
  <c r="M14" i="8"/>
  <c r="L14" i="8"/>
  <c r="I14" i="8"/>
  <c r="AQ14" i="8" s="1"/>
  <c r="H14" i="8"/>
  <c r="G14" i="8"/>
  <c r="AV13" i="8"/>
  <c r="AT13" i="8"/>
  <c r="AR13" i="8"/>
  <c r="AP13" i="8"/>
  <c r="AN13" i="8"/>
  <c r="AM13" i="8"/>
  <c r="AL13" i="8"/>
  <c r="AK13" i="8"/>
  <c r="AJ13" i="8"/>
  <c r="AI13" i="8"/>
  <c r="AH13" i="8"/>
  <c r="AG13" i="8"/>
  <c r="AW13" i="8"/>
  <c r="AQ13" i="8"/>
  <c r="Y13" i="8"/>
  <c r="X13" i="8"/>
  <c r="P13" i="8"/>
  <c r="N13" i="8"/>
  <c r="M13" i="8"/>
  <c r="L13" i="8"/>
  <c r="I13" i="8"/>
  <c r="AS13" i="8" s="1"/>
  <c r="H13" i="8"/>
  <c r="G13" i="8"/>
  <c r="AV12" i="8"/>
  <c r="AT12" i="8"/>
  <c r="AR12" i="8"/>
  <c r="AP12" i="8"/>
  <c r="AN12" i="8"/>
  <c r="AM12" i="8"/>
  <c r="AL12" i="8"/>
  <c r="AK12" i="8"/>
  <c r="AJ12" i="8"/>
  <c r="AI12" i="8"/>
  <c r="AH12" i="8"/>
  <c r="AG12" i="8"/>
  <c r="Y12" i="8"/>
  <c r="X12" i="8"/>
  <c r="P12" i="8"/>
  <c r="N12" i="8"/>
  <c r="M12" i="8"/>
  <c r="L12" i="8"/>
  <c r="I12" i="8"/>
  <c r="AU12" i="8" s="1"/>
  <c r="H12" i="8"/>
  <c r="G12" i="8"/>
  <c r="AV11" i="8"/>
  <c r="AT11" i="8"/>
  <c r="AR11" i="8"/>
  <c r="AP11" i="8"/>
  <c r="AN11" i="8"/>
  <c r="AM11" i="8"/>
  <c r="AL11" i="8"/>
  <c r="AK11" i="8"/>
  <c r="AJ11" i="8"/>
  <c r="AI11" i="8"/>
  <c r="AH11" i="8"/>
  <c r="AG11" i="8"/>
  <c r="Y11" i="8"/>
  <c r="X11" i="8"/>
  <c r="P11" i="8"/>
  <c r="N11" i="8"/>
  <c r="M11" i="8"/>
  <c r="L11" i="8"/>
  <c r="I11" i="8"/>
  <c r="H11" i="8"/>
  <c r="G11" i="8"/>
  <c r="AV10" i="8"/>
  <c r="AT10" i="8"/>
  <c r="AR10" i="8"/>
  <c r="AP10" i="8"/>
  <c r="AN10" i="8"/>
  <c r="AM10" i="8"/>
  <c r="AL10" i="8"/>
  <c r="AK10" i="8"/>
  <c r="AJ10" i="8"/>
  <c r="AI10" i="8"/>
  <c r="AH10" i="8"/>
  <c r="AG10" i="8"/>
  <c r="Y10" i="8"/>
  <c r="X10" i="8"/>
  <c r="P10" i="8"/>
  <c r="N10" i="8"/>
  <c r="M10" i="8"/>
  <c r="L10" i="8"/>
  <c r="I10" i="8"/>
  <c r="H10" i="8"/>
  <c r="G10" i="8"/>
  <c r="AW9" i="8"/>
  <c r="AV9" i="8"/>
  <c r="AT9" i="8"/>
  <c r="AS9" i="8"/>
  <c r="AR9" i="8"/>
  <c r="AP9" i="8"/>
  <c r="AN9" i="8"/>
  <c r="AM9" i="8"/>
  <c r="AL9" i="8"/>
  <c r="AK9" i="8"/>
  <c r="AJ9" i="8"/>
  <c r="AI9" i="8"/>
  <c r="AH9" i="8"/>
  <c r="AG9" i="8"/>
  <c r="AU9" i="8"/>
  <c r="AQ9" i="8"/>
  <c r="AO9" i="8"/>
  <c r="Y9" i="8"/>
  <c r="X9" i="8"/>
  <c r="P9" i="8"/>
  <c r="N9" i="8"/>
  <c r="M9" i="8"/>
  <c r="L9" i="8"/>
  <c r="I9" i="8"/>
  <c r="H9" i="8"/>
  <c r="G9" i="8"/>
  <c r="AV8" i="8"/>
  <c r="AT8" i="8"/>
  <c r="AS8" i="8"/>
  <c r="AR8" i="8"/>
  <c r="AP8" i="8"/>
  <c r="AN8" i="8"/>
  <c r="AM8" i="8"/>
  <c r="AL8" i="8"/>
  <c r="AK8" i="8"/>
  <c r="AJ8" i="8"/>
  <c r="AI8" i="8"/>
  <c r="AH8" i="8"/>
  <c r="AG8" i="8"/>
  <c r="AW8" i="8"/>
  <c r="AU8" i="8"/>
  <c r="AQ8" i="8"/>
  <c r="Y8" i="8"/>
  <c r="X8" i="8"/>
  <c r="P8" i="8"/>
  <c r="N8" i="8"/>
  <c r="M8" i="8"/>
  <c r="L8" i="8"/>
  <c r="I8" i="8"/>
  <c r="H8" i="8"/>
  <c r="G8" i="8"/>
  <c r="AV7" i="8"/>
  <c r="AU7" i="8"/>
  <c r="AT7" i="8"/>
  <c r="AR7" i="8"/>
  <c r="AP7" i="8"/>
  <c r="AN7" i="8"/>
  <c r="AM7" i="8"/>
  <c r="AL7" i="8"/>
  <c r="AK7" i="8"/>
  <c r="AJ7" i="8"/>
  <c r="AI7" i="8"/>
  <c r="AH7" i="8"/>
  <c r="AG7" i="8"/>
  <c r="AW7" i="8"/>
  <c r="AS7" i="8"/>
  <c r="Y7" i="8"/>
  <c r="X7" i="8"/>
  <c r="P7" i="8"/>
  <c r="N7" i="8"/>
  <c r="M7" i="8"/>
  <c r="L7" i="8"/>
  <c r="I7" i="8"/>
  <c r="AO7" i="8" s="1"/>
  <c r="H7" i="8"/>
  <c r="G7" i="8"/>
  <c r="AV6" i="8"/>
  <c r="AU6" i="8"/>
  <c r="AT6" i="8"/>
  <c r="AR6" i="8"/>
  <c r="AP6" i="8"/>
  <c r="AO6" i="8"/>
  <c r="AN6" i="8"/>
  <c r="AM6" i="8"/>
  <c r="AL6" i="8"/>
  <c r="AK6" i="8"/>
  <c r="AJ6" i="8"/>
  <c r="AI6" i="8"/>
  <c r="AH6" i="8"/>
  <c r="AG6" i="8"/>
  <c r="AW6" i="8"/>
  <c r="Y6" i="8"/>
  <c r="X6" i="8"/>
  <c r="P6" i="8"/>
  <c r="N6" i="8"/>
  <c r="M6" i="8"/>
  <c r="L6" i="8"/>
  <c r="I6" i="8"/>
  <c r="H6" i="8"/>
  <c r="G6" i="8"/>
  <c r="AW5" i="8"/>
  <c r="AV5" i="8"/>
  <c r="AT5" i="8"/>
  <c r="AR5" i="8"/>
  <c r="AP5" i="8"/>
  <c r="AN5" i="8"/>
  <c r="AM5" i="8"/>
  <c r="AL5" i="8"/>
  <c r="AK5" i="8"/>
  <c r="AJ5" i="8"/>
  <c r="AI5" i="8"/>
  <c r="AH5" i="8"/>
  <c r="AG5" i="8"/>
  <c r="AQ5" i="8"/>
  <c r="Y5" i="8"/>
  <c r="X5" i="8"/>
  <c r="P5" i="8"/>
  <c r="N5" i="8"/>
  <c r="M5" i="8"/>
  <c r="L5" i="8"/>
  <c r="I5" i="8"/>
  <c r="AS5" i="8" s="1"/>
  <c r="H5" i="8"/>
  <c r="G5" i="8"/>
  <c r="AW4" i="8"/>
  <c r="AV4" i="8"/>
  <c r="AU4" i="8"/>
  <c r="AT4" i="8"/>
  <c r="AS4" i="8"/>
  <c r="AR4" i="8"/>
  <c r="AQ4" i="8"/>
  <c r="AP4" i="8"/>
  <c r="AO4" i="8"/>
  <c r="AN4" i="8"/>
  <c r="AM4" i="8"/>
  <c r="AL4" i="8"/>
  <c r="AK4" i="8"/>
  <c r="AJ4" i="8"/>
  <c r="AI4" i="8"/>
  <c r="AH4" i="8"/>
  <c r="AG4" i="8"/>
  <c r="Y4" i="8"/>
  <c r="X4" i="8"/>
  <c r="AV3" i="8"/>
  <c r="AT3" i="8"/>
  <c r="AR3" i="8"/>
  <c r="AP3" i="8"/>
  <c r="AN3" i="8"/>
  <c r="AK3" i="8"/>
  <c r="AO3" i="8"/>
  <c r="X3" i="8"/>
  <c r="P3" i="8"/>
  <c r="N3" i="8"/>
  <c r="M3" i="8"/>
  <c r="J3" i="8"/>
  <c r="I3" i="8"/>
  <c r="H3" i="8"/>
  <c r="AV2" i="8"/>
  <c r="AT2" i="8"/>
  <c r="AR2" i="8"/>
  <c r="AP2" i="8"/>
  <c r="AN2" i="8"/>
  <c r="AO2" i="8"/>
  <c r="X2" i="8"/>
  <c r="P2" i="8"/>
  <c r="N2" i="8"/>
  <c r="M2" i="8"/>
  <c r="J2" i="8"/>
  <c r="I2" i="8"/>
  <c r="H2" i="8"/>
  <c r="AW70" i="8" l="1"/>
  <c r="AW62" i="8"/>
  <c r="AV144" i="8"/>
  <c r="AQ115" i="8"/>
  <c r="AQ125" i="8"/>
  <c r="AO104" i="8"/>
  <c r="AO8" i="8"/>
  <c r="Y2" i="8"/>
  <c r="AM2" i="8"/>
  <c r="AL2" i="8"/>
  <c r="AH2" i="8"/>
  <c r="AG2" i="8"/>
  <c r="AJ2" i="8"/>
  <c r="AK2" i="8"/>
  <c r="AU18" i="8"/>
  <c r="AQ18" i="8"/>
  <c r="AS18" i="8"/>
  <c r="AO18" i="8"/>
  <c r="AW18" i="8"/>
  <c r="AI2" i="8"/>
  <c r="AU3" i="8"/>
  <c r="AS3" i="8"/>
  <c r="AW3" i="8"/>
  <c r="AQ3" i="8"/>
  <c r="AG3" i="8"/>
  <c r="Y3" i="8"/>
  <c r="AM3" i="8"/>
  <c r="AL3" i="8"/>
  <c r="AH3" i="8"/>
  <c r="AI3" i="8"/>
  <c r="AJ3" i="8"/>
  <c r="AW2" i="8"/>
  <c r="AU2" i="8"/>
  <c r="AS2" i="8"/>
  <c r="AQ2" i="8"/>
  <c r="AW10" i="8"/>
  <c r="AU10" i="8"/>
  <c r="AS10" i="8"/>
  <c r="AQ10" i="8"/>
  <c r="AO10" i="8"/>
  <c r="AW11" i="8"/>
  <c r="AS11" i="8"/>
  <c r="AQ11" i="8"/>
  <c r="AO11" i="8"/>
  <c r="AU11" i="8"/>
  <c r="AQ6" i="8"/>
  <c r="AU5" i="8"/>
  <c r="AS6" i="8"/>
  <c r="AQ7" i="8"/>
  <c r="AW12" i="8"/>
  <c r="AU13" i="8"/>
  <c r="AS14" i="8"/>
  <c r="AQ15" i="8"/>
  <c r="AO16" i="8"/>
  <c r="AW20" i="8"/>
  <c r="AU21" i="8"/>
  <c r="AT56" i="8"/>
  <c r="AQ57" i="8"/>
  <c r="AU74" i="8"/>
  <c r="AS74" i="8"/>
  <c r="AQ74" i="8"/>
  <c r="AW87" i="8"/>
  <c r="AU87" i="8"/>
  <c r="AS87" i="8"/>
  <c r="AQ87" i="8"/>
  <c r="AO87" i="8"/>
  <c r="AO60" i="8"/>
  <c r="AO62" i="8"/>
  <c r="AQ62" i="8"/>
  <c r="AW68" i="8"/>
  <c r="AU68" i="8"/>
  <c r="AQ60" i="8"/>
  <c r="AS62" i="8"/>
  <c r="AS72" i="8"/>
  <c r="AQ72" i="8"/>
  <c r="AO72" i="8"/>
  <c r="AW80" i="8"/>
  <c r="AS80" i="8"/>
  <c r="AQ80" i="8"/>
  <c r="AV99" i="8"/>
  <c r="AT99" i="8"/>
  <c r="AR99" i="8"/>
  <c r="AP99" i="8"/>
  <c r="AN99" i="8"/>
  <c r="AO12" i="8"/>
  <c r="AQ19" i="8"/>
  <c r="AO20" i="8"/>
  <c r="AU39" i="8"/>
  <c r="AS60" i="8"/>
  <c r="AU62" i="8"/>
  <c r="AO68" i="8"/>
  <c r="AO70" i="8"/>
  <c r="AW101" i="8"/>
  <c r="AU101" i="8"/>
  <c r="AS101" i="8"/>
  <c r="AQ101" i="8"/>
  <c r="AO5" i="8"/>
  <c r="AQ12" i="8"/>
  <c r="AO13" i="8"/>
  <c r="AS19" i="8"/>
  <c r="AQ20" i="8"/>
  <c r="AO21" i="8"/>
  <c r="AN56" i="8"/>
  <c r="AU60" i="8"/>
  <c r="AQ64" i="8"/>
  <c r="AO64" i="8"/>
  <c r="AQ68" i="8"/>
  <c r="AQ70" i="8"/>
  <c r="AS12" i="8"/>
  <c r="AW60" i="8"/>
  <c r="AS20" i="8"/>
  <c r="AU69" i="8"/>
  <c r="AS69" i="8"/>
  <c r="AQ69" i="8"/>
  <c r="AU70" i="8"/>
  <c r="AW72" i="8"/>
  <c r="AW91" i="8"/>
  <c r="AU91" i="8"/>
  <c r="AS91" i="8"/>
  <c r="AQ91" i="8"/>
  <c r="AO91" i="8"/>
  <c r="AW78" i="8"/>
  <c r="AV84" i="8"/>
  <c r="AR89" i="8"/>
  <c r="AV114" i="8"/>
  <c r="AO118" i="8"/>
  <c r="AW121" i="8"/>
  <c r="AS125" i="8"/>
  <c r="AT89" i="8"/>
  <c r="AO92" i="8"/>
  <c r="AQ118" i="8"/>
  <c r="AO119" i="8"/>
  <c r="AU125" i="8"/>
  <c r="AV129" i="8"/>
  <c r="AO107" i="8"/>
  <c r="AS118" i="8"/>
  <c r="AW125" i="8"/>
  <c r="AN144" i="8"/>
  <c r="AQ106" i="8"/>
  <c r="AQ107" i="8"/>
  <c r="AU118" i="8"/>
  <c r="AP144" i="8"/>
  <c r="AO78" i="8"/>
  <c r="AN84" i="8"/>
  <c r="AQ88" i="8"/>
  <c r="AU92" i="8"/>
  <c r="AO93" i="8"/>
  <c r="AS106" i="8"/>
  <c r="AS107" i="8"/>
  <c r="AN114" i="8"/>
  <c r="AW118" i="8"/>
  <c r="AU119" i="8"/>
  <c r="AO120" i="8"/>
  <c r="AO121" i="8"/>
  <c r="AR144" i="8"/>
  <c r="AQ78" i="8"/>
  <c r="AP84" i="8"/>
  <c r="AS88" i="8"/>
  <c r="AQ93" i="8"/>
  <c r="AU106" i="8"/>
  <c r="AU107" i="8"/>
  <c r="AP114" i="8"/>
  <c r="AO115" i="8"/>
  <c r="AQ120" i="8"/>
  <c r="AQ121" i="8"/>
  <c r="AN129" i="8"/>
  <c r="AT144" i="8"/>
  <c r="AO125" i="8"/>
  <c r="AV3" i="1"/>
  <c r="AW3" i="1"/>
  <c r="AV4" i="1"/>
  <c r="AW4" i="1"/>
  <c r="AV5" i="1"/>
  <c r="AW5" i="1"/>
  <c r="AV6" i="1"/>
  <c r="AW6" i="1"/>
  <c r="AV7" i="1"/>
  <c r="AW7" i="1"/>
  <c r="AV8" i="1"/>
  <c r="AW8" i="1"/>
  <c r="AV9" i="1"/>
  <c r="AW9" i="1"/>
  <c r="AV10" i="1"/>
  <c r="AW10" i="1"/>
  <c r="AV11" i="1"/>
  <c r="AW11" i="1"/>
  <c r="AV12" i="1"/>
  <c r="AW12" i="1"/>
  <c r="AV13" i="1"/>
  <c r="AW13" i="1"/>
  <c r="AV14" i="1"/>
  <c r="AW14" i="1"/>
  <c r="AV15" i="1"/>
  <c r="AW15" i="1"/>
  <c r="AV16" i="1"/>
  <c r="AW16" i="1"/>
  <c r="AV17" i="1"/>
  <c r="AW17" i="1"/>
  <c r="AV18" i="1"/>
  <c r="AW18" i="1"/>
  <c r="AV19" i="1"/>
  <c r="AW19" i="1"/>
  <c r="AV20" i="1"/>
  <c r="AW20" i="1"/>
  <c r="AV21" i="1"/>
  <c r="AW21" i="1"/>
  <c r="AV22" i="1"/>
  <c r="AW22" i="1"/>
  <c r="AV23" i="1"/>
  <c r="AW23" i="1"/>
  <c r="AV24" i="1"/>
  <c r="AW24" i="1"/>
  <c r="AV25" i="1"/>
  <c r="AW25" i="1"/>
  <c r="AV26" i="1"/>
  <c r="AW26" i="1"/>
  <c r="AV27" i="1"/>
  <c r="AW27" i="1"/>
  <c r="AV28" i="1"/>
  <c r="AW28" i="1"/>
  <c r="AV29" i="1"/>
  <c r="AW29" i="1"/>
  <c r="AV30" i="1"/>
  <c r="AW30" i="1"/>
  <c r="AV31" i="1"/>
  <c r="AW31" i="1"/>
  <c r="AV32" i="1"/>
  <c r="AW32" i="1"/>
  <c r="AV33" i="1"/>
  <c r="AW33" i="1"/>
  <c r="AV34" i="1"/>
  <c r="AW34" i="1"/>
  <c r="AV35" i="1"/>
  <c r="AW35" i="1"/>
  <c r="AV36" i="1"/>
  <c r="AW36" i="1"/>
  <c r="AV37" i="1"/>
  <c r="AW37" i="1"/>
  <c r="AV38" i="1"/>
  <c r="AW38" i="1"/>
  <c r="AV39" i="1"/>
  <c r="AW39" i="1"/>
  <c r="AV40" i="1"/>
  <c r="AW40" i="1"/>
  <c r="AV41" i="1"/>
  <c r="AW41" i="1"/>
  <c r="AV42" i="1"/>
  <c r="AW42" i="1"/>
  <c r="AV43" i="1"/>
  <c r="AW43" i="1"/>
  <c r="AV44" i="1"/>
  <c r="AW44" i="1"/>
  <c r="AV45" i="1"/>
  <c r="AW45" i="1"/>
  <c r="AV46" i="1"/>
  <c r="AW46" i="1"/>
  <c r="AV47" i="1"/>
  <c r="AW47" i="1"/>
  <c r="AV48" i="1"/>
  <c r="AW48" i="1"/>
  <c r="AV49" i="1"/>
  <c r="AW49" i="1"/>
  <c r="AV50" i="1"/>
  <c r="AW50" i="1"/>
  <c r="AV51" i="1"/>
  <c r="AW51" i="1"/>
  <c r="AV52" i="1"/>
  <c r="AW52" i="1"/>
  <c r="AV53" i="1"/>
  <c r="AW53" i="1"/>
  <c r="AV54" i="1"/>
  <c r="AW54" i="1"/>
  <c r="AV55" i="1"/>
  <c r="AW55" i="1"/>
  <c r="AV56" i="1"/>
  <c r="AW56" i="1"/>
  <c r="AV57" i="1"/>
  <c r="AW57" i="1"/>
  <c r="AV58" i="1"/>
  <c r="AW58" i="1"/>
  <c r="AV59" i="1"/>
  <c r="AW59" i="1"/>
  <c r="AV60" i="1"/>
  <c r="AW60" i="1"/>
  <c r="AV61" i="1"/>
  <c r="AW61" i="1"/>
  <c r="AV62" i="1"/>
  <c r="AW62" i="1"/>
  <c r="AV63" i="1"/>
  <c r="AW63" i="1"/>
  <c r="AV64" i="1"/>
  <c r="AW64" i="1"/>
  <c r="AV65" i="1"/>
  <c r="AW65" i="1"/>
  <c r="AV66" i="1"/>
  <c r="AW66" i="1"/>
  <c r="AV67" i="1"/>
  <c r="AW67" i="1"/>
  <c r="AV68" i="1"/>
  <c r="AW68" i="1"/>
  <c r="AV69" i="1"/>
  <c r="AW69" i="1"/>
  <c r="AV70" i="1"/>
  <c r="AW70" i="1"/>
  <c r="AV71" i="1"/>
  <c r="AW71" i="1"/>
  <c r="AV72" i="1"/>
  <c r="AW72" i="1"/>
  <c r="AV73" i="1"/>
  <c r="AW73" i="1"/>
  <c r="AV74" i="1"/>
  <c r="AW74" i="1"/>
  <c r="AV75" i="1"/>
  <c r="AW75" i="1"/>
  <c r="AV76" i="1"/>
  <c r="AW76" i="1"/>
  <c r="AV77" i="1"/>
  <c r="AW77" i="1"/>
  <c r="AV78" i="1"/>
  <c r="AW78" i="1"/>
  <c r="AV79" i="1"/>
  <c r="AW79" i="1"/>
  <c r="AV80" i="1"/>
  <c r="AW80" i="1"/>
  <c r="AV81" i="1"/>
  <c r="AW81" i="1"/>
  <c r="AV82" i="1"/>
  <c r="AW82" i="1"/>
  <c r="AV83" i="1"/>
  <c r="AW83" i="1"/>
  <c r="AV84" i="1"/>
  <c r="AW84" i="1"/>
  <c r="AV85" i="1"/>
  <c r="AW85" i="1"/>
  <c r="AV86" i="1"/>
  <c r="AW86" i="1"/>
  <c r="AV87" i="1"/>
  <c r="AW87" i="1"/>
  <c r="AV88" i="1"/>
  <c r="AW88" i="1"/>
  <c r="AV89" i="1"/>
  <c r="AW89" i="1"/>
  <c r="AV90" i="1"/>
  <c r="AW90" i="1"/>
  <c r="AV91" i="1"/>
  <c r="AW91" i="1"/>
  <c r="AV92" i="1"/>
  <c r="AW92" i="1"/>
  <c r="AV93" i="1"/>
  <c r="AW93" i="1"/>
  <c r="AV94" i="1"/>
  <c r="AW94" i="1"/>
  <c r="AV95" i="1"/>
  <c r="AW95" i="1"/>
  <c r="AV96" i="1"/>
  <c r="AW96" i="1"/>
  <c r="AV97" i="1"/>
  <c r="AW97" i="1"/>
  <c r="AV98" i="1"/>
  <c r="AW98" i="1"/>
  <c r="AV99" i="1"/>
  <c r="AW99" i="1"/>
  <c r="AV100" i="1"/>
  <c r="AW100" i="1"/>
  <c r="AV101" i="1"/>
  <c r="AW101" i="1"/>
  <c r="AV102" i="1"/>
  <c r="AW102" i="1"/>
  <c r="AV103" i="1"/>
  <c r="AW103" i="1"/>
  <c r="AV104" i="1"/>
  <c r="AW104" i="1"/>
  <c r="AV105" i="1"/>
  <c r="AW105" i="1"/>
  <c r="AV106" i="1"/>
  <c r="AW106" i="1"/>
  <c r="AV107" i="1"/>
  <c r="AW107" i="1"/>
  <c r="AV108" i="1"/>
  <c r="AW108" i="1"/>
  <c r="AV109" i="1"/>
  <c r="AW109" i="1"/>
  <c r="AV110" i="1"/>
  <c r="AW110" i="1"/>
  <c r="AV111" i="1"/>
  <c r="AW111" i="1"/>
  <c r="AV112" i="1"/>
  <c r="AW112" i="1"/>
  <c r="AV113" i="1"/>
  <c r="AW113" i="1"/>
  <c r="AV114" i="1"/>
  <c r="AW114" i="1"/>
  <c r="AV115" i="1"/>
  <c r="AW115" i="1"/>
  <c r="AV116" i="1"/>
  <c r="AW116" i="1"/>
  <c r="AV117" i="1"/>
  <c r="AW117" i="1"/>
  <c r="AV118" i="1"/>
  <c r="AW118" i="1"/>
  <c r="AV119" i="1"/>
  <c r="AW119" i="1"/>
  <c r="AV120" i="1"/>
  <c r="AW120" i="1"/>
  <c r="AV121" i="1"/>
  <c r="AW121" i="1"/>
  <c r="AV122" i="1"/>
  <c r="AW122" i="1"/>
  <c r="AV123" i="1"/>
  <c r="AW123" i="1"/>
  <c r="AV124" i="1"/>
  <c r="AW124" i="1"/>
  <c r="AV125" i="1"/>
  <c r="AW125" i="1"/>
  <c r="AV126" i="1"/>
  <c r="AW126" i="1"/>
  <c r="AV127" i="1"/>
  <c r="AW127" i="1"/>
  <c r="AV128" i="1"/>
  <c r="AW128" i="1"/>
  <c r="AV129" i="1"/>
  <c r="AW129" i="1"/>
  <c r="AV130" i="1"/>
  <c r="AW130" i="1"/>
  <c r="AV131" i="1"/>
  <c r="AW131" i="1"/>
  <c r="AV132" i="1"/>
  <c r="AW132" i="1"/>
  <c r="AV133" i="1"/>
  <c r="AW133" i="1"/>
  <c r="AV134" i="1"/>
  <c r="AW134" i="1"/>
  <c r="AV135" i="1"/>
  <c r="AW135" i="1"/>
  <c r="AV136" i="1"/>
  <c r="AW136" i="1"/>
  <c r="AV137" i="1"/>
  <c r="AW137" i="1"/>
  <c r="AV138" i="1"/>
  <c r="AV139" i="1"/>
  <c r="AW139" i="1"/>
  <c r="AV140" i="1"/>
  <c r="AW140" i="1"/>
  <c r="AV141" i="1"/>
  <c r="AW141" i="1"/>
  <c r="AV142" i="1"/>
  <c r="AW142" i="1"/>
  <c r="AV143" i="1"/>
  <c r="AW143" i="1"/>
  <c r="AV144" i="1"/>
  <c r="AW144" i="1"/>
  <c r="AV145" i="1"/>
  <c r="AW145" i="1"/>
  <c r="AV146" i="1"/>
  <c r="AW146" i="1"/>
  <c r="AV147" i="1"/>
  <c r="AW147" i="1"/>
  <c r="AV148" i="1"/>
  <c r="AW148" i="1"/>
  <c r="AW2" i="1"/>
  <c r="AU2" i="1"/>
  <c r="AV2" i="1"/>
  <c r="AT2" i="1"/>
  <c r="AR3" i="1"/>
  <c r="AS3" i="1"/>
  <c r="AT3" i="1"/>
  <c r="AU3" i="1"/>
  <c r="AR4" i="1"/>
  <c r="AS4" i="1"/>
  <c r="AT4" i="1"/>
  <c r="AU4" i="1"/>
  <c r="AR5" i="1"/>
  <c r="AS5" i="1"/>
  <c r="AT5" i="1"/>
  <c r="AU5" i="1"/>
  <c r="AR6" i="1"/>
  <c r="AS6" i="1"/>
  <c r="AT6" i="1"/>
  <c r="AU6" i="1"/>
  <c r="AR7" i="1"/>
  <c r="AS7" i="1"/>
  <c r="AT7" i="1"/>
  <c r="AU7" i="1"/>
  <c r="AR8" i="1"/>
  <c r="AS8" i="1"/>
  <c r="AT8" i="1"/>
  <c r="AU8" i="1"/>
  <c r="AR9" i="1"/>
  <c r="AS9" i="1"/>
  <c r="AT9" i="1"/>
  <c r="AU9" i="1"/>
  <c r="AR10" i="1"/>
  <c r="AS10" i="1"/>
  <c r="AT10" i="1"/>
  <c r="AU10" i="1"/>
  <c r="AR11" i="1"/>
  <c r="AS11" i="1"/>
  <c r="AT11" i="1"/>
  <c r="AU11" i="1"/>
  <c r="AR12" i="1"/>
  <c r="AS12" i="1"/>
  <c r="AT12" i="1"/>
  <c r="AU12" i="1"/>
  <c r="AR13" i="1"/>
  <c r="AS13" i="1"/>
  <c r="AT13" i="1"/>
  <c r="AU13" i="1"/>
  <c r="AR14" i="1"/>
  <c r="AS14" i="1"/>
  <c r="AT14" i="1"/>
  <c r="AU14" i="1"/>
  <c r="AR15" i="1"/>
  <c r="AS15" i="1"/>
  <c r="AT15" i="1"/>
  <c r="AU15" i="1"/>
  <c r="AR16" i="1"/>
  <c r="AS16" i="1"/>
  <c r="AT16" i="1"/>
  <c r="AU16" i="1"/>
  <c r="AR17" i="1"/>
  <c r="AS17" i="1"/>
  <c r="AT17" i="1"/>
  <c r="AU17" i="1"/>
  <c r="AR18" i="1"/>
  <c r="AS18" i="1"/>
  <c r="AT18" i="1"/>
  <c r="AU18" i="1"/>
  <c r="AR19" i="1"/>
  <c r="AS19" i="1"/>
  <c r="AT19" i="1"/>
  <c r="AU19" i="1"/>
  <c r="AR20" i="1"/>
  <c r="AS20" i="1"/>
  <c r="AT20" i="1"/>
  <c r="AU20" i="1"/>
  <c r="AR21" i="1"/>
  <c r="AS21" i="1"/>
  <c r="AT21" i="1"/>
  <c r="AU21" i="1"/>
  <c r="AR22" i="1"/>
  <c r="AS22" i="1"/>
  <c r="AT22" i="1"/>
  <c r="AU22" i="1"/>
  <c r="AR23" i="1"/>
  <c r="AS23" i="1"/>
  <c r="AT23" i="1"/>
  <c r="AU23" i="1"/>
  <c r="AR24" i="1"/>
  <c r="AS24" i="1"/>
  <c r="AT24" i="1"/>
  <c r="AU24" i="1"/>
  <c r="AR25" i="1"/>
  <c r="AS25" i="1"/>
  <c r="AT25" i="1"/>
  <c r="AU25" i="1"/>
  <c r="AR26" i="1"/>
  <c r="AS26" i="1"/>
  <c r="AT26" i="1"/>
  <c r="AU26" i="1"/>
  <c r="AR27" i="1"/>
  <c r="AS27" i="1"/>
  <c r="AT27" i="1"/>
  <c r="AU27" i="1"/>
  <c r="AR28" i="1"/>
  <c r="AS28" i="1"/>
  <c r="AT28" i="1"/>
  <c r="AU28" i="1"/>
  <c r="AR29" i="1"/>
  <c r="AS29" i="1"/>
  <c r="AT29" i="1"/>
  <c r="AU29" i="1"/>
  <c r="AR30" i="1"/>
  <c r="AS30" i="1"/>
  <c r="AT30" i="1"/>
  <c r="AU30" i="1"/>
  <c r="AR31" i="1"/>
  <c r="AS31" i="1"/>
  <c r="AT31" i="1"/>
  <c r="AU31" i="1"/>
  <c r="AR32" i="1"/>
  <c r="AS32" i="1"/>
  <c r="AT32" i="1"/>
  <c r="AU32" i="1"/>
  <c r="AR33" i="1"/>
  <c r="AS33" i="1"/>
  <c r="AT33" i="1"/>
  <c r="AU33" i="1"/>
  <c r="AR34" i="1"/>
  <c r="AS34" i="1"/>
  <c r="AT34" i="1"/>
  <c r="AU34" i="1"/>
  <c r="AR35" i="1"/>
  <c r="AS35" i="1"/>
  <c r="AT35" i="1"/>
  <c r="AU35" i="1"/>
  <c r="AR36" i="1"/>
  <c r="AS36" i="1"/>
  <c r="AT36" i="1"/>
  <c r="AU36" i="1"/>
  <c r="AR37" i="1"/>
  <c r="AS37" i="1"/>
  <c r="AT37" i="1"/>
  <c r="AU37" i="1"/>
  <c r="AR38" i="1"/>
  <c r="AS38" i="1"/>
  <c r="AT38" i="1"/>
  <c r="AU38" i="1"/>
  <c r="AR39" i="1"/>
  <c r="AS39" i="1"/>
  <c r="AT39" i="1"/>
  <c r="AU39" i="1"/>
  <c r="AR40" i="1"/>
  <c r="AS40" i="1"/>
  <c r="AT40" i="1"/>
  <c r="AU40" i="1"/>
  <c r="AR41" i="1"/>
  <c r="AS41" i="1"/>
  <c r="AT41" i="1"/>
  <c r="AU41" i="1"/>
  <c r="AR42" i="1"/>
  <c r="AS42" i="1"/>
  <c r="AT42" i="1"/>
  <c r="AU42" i="1"/>
  <c r="AR43" i="1"/>
  <c r="AS43" i="1"/>
  <c r="AT43" i="1"/>
  <c r="AU43" i="1"/>
  <c r="AR44" i="1"/>
  <c r="AS44" i="1"/>
  <c r="AT44" i="1"/>
  <c r="AU44" i="1"/>
  <c r="AR45" i="1"/>
  <c r="AS45" i="1"/>
  <c r="AT45" i="1"/>
  <c r="AU45" i="1"/>
  <c r="AR46" i="1"/>
  <c r="AS46" i="1"/>
  <c r="AT46" i="1"/>
  <c r="AU46" i="1"/>
  <c r="AR47" i="1"/>
  <c r="AS47" i="1"/>
  <c r="AT47" i="1"/>
  <c r="AU47" i="1"/>
  <c r="AR48" i="1"/>
  <c r="AS48" i="1"/>
  <c r="AT48" i="1"/>
  <c r="AU48" i="1"/>
  <c r="AR49" i="1"/>
  <c r="AS49" i="1"/>
  <c r="AT49" i="1"/>
  <c r="AU49" i="1"/>
  <c r="AR50" i="1"/>
  <c r="AS50" i="1"/>
  <c r="AT50" i="1"/>
  <c r="AU50" i="1"/>
  <c r="AR51" i="1"/>
  <c r="AS51" i="1"/>
  <c r="AT51" i="1"/>
  <c r="AU51" i="1"/>
  <c r="AR52" i="1"/>
  <c r="AS52" i="1"/>
  <c r="AT52" i="1"/>
  <c r="AU52" i="1"/>
  <c r="AR53" i="1"/>
  <c r="AS53" i="1"/>
  <c r="AT53" i="1"/>
  <c r="AU53" i="1"/>
  <c r="AR54" i="1"/>
  <c r="AS54" i="1"/>
  <c r="AT54" i="1"/>
  <c r="AU54" i="1"/>
  <c r="AR55" i="1"/>
  <c r="AS55" i="1"/>
  <c r="AT55" i="1"/>
  <c r="AU55" i="1"/>
  <c r="AR56" i="1"/>
  <c r="AS56" i="1"/>
  <c r="AT56" i="1"/>
  <c r="AU56" i="1"/>
  <c r="AR57" i="1"/>
  <c r="AS57" i="1"/>
  <c r="AT57" i="1"/>
  <c r="AU57" i="1"/>
  <c r="AR58" i="1"/>
  <c r="AS58" i="1"/>
  <c r="AT58" i="1"/>
  <c r="AU58" i="1"/>
  <c r="AR59" i="1"/>
  <c r="AS59" i="1"/>
  <c r="AT59" i="1"/>
  <c r="AU59" i="1"/>
  <c r="AR60" i="1"/>
  <c r="AS60" i="1"/>
  <c r="AT60" i="1"/>
  <c r="AU60" i="1"/>
  <c r="AR61" i="1"/>
  <c r="AS61" i="1"/>
  <c r="AT61" i="1"/>
  <c r="AU61" i="1"/>
  <c r="AR62" i="1"/>
  <c r="AS62" i="1"/>
  <c r="AT62" i="1"/>
  <c r="AU62" i="1"/>
  <c r="AR63" i="1"/>
  <c r="AS63" i="1"/>
  <c r="AT63" i="1"/>
  <c r="AU63" i="1"/>
  <c r="AR64" i="1"/>
  <c r="AS64" i="1"/>
  <c r="AT64" i="1"/>
  <c r="AU64" i="1"/>
  <c r="AR65" i="1"/>
  <c r="AS65" i="1"/>
  <c r="AT65" i="1"/>
  <c r="AU65" i="1"/>
  <c r="AR66" i="1"/>
  <c r="AS66" i="1"/>
  <c r="AT66" i="1"/>
  <c r="AU66" i="1"/>
  <c r="AR67" i="1"/>
  <c r="AS67" i="1"/>
  <c r="AT67" i="1"/>
  <c r="AU67" i="1"/>
  <c r="AR68" i="1"/>
  <c r="AS68" i="1"/>
  <c r="AT68" i="1"/>
  <c r="AU68" i="1"/>
  <c r="AR69" i="1"/>
  <c r="AS69" i="1"/>
  <c r="AT69" i="1"/>
  <c r="AU69" i="1"/>
  <c r="AR70" i="1"/>
  <c r="AS70" i="1"/>
  <c r="AT70" i="1"/>
  <c r="AU70" i="1"/>
  <c r="AR71" i="1"/>
  <c r="AS71" i="1"/>
  <c r="AT71" i="1"/>
  <c r="AU71" i="1"/>
  <c r="AR72" i="1"/>
  <c r="AS72" i="1"/>
  <c r="AT72" i="1"/>
  <c r="AU72" i="1"/>
  <c r="AR73" i="1"/>
  <c r="AS73" i="1"/>
  <c r="AT73" i="1"/>
  <c r="AU73" i="1"/>
  <c r="AR74" i="1"/>
  <c r="AS74" i="1"/>
  <c r="AT74" i="1"/>
  <c r="AU74" i="1"/>
  <c r="AR75" i="1"/>
  <c r="AS75" i="1"/>
  <c r="AT75" i="1"/>
  <c r="AU75" i="1"/>
  <c r="AR76" i="1"/>
  <c r="AS76" i="1"/>
  <c r="AT76" i="1"/>
  <c r="AU76" i="1"/>
  <c r="AR77" i="1"/>
  <c r="AS77" i="1"/>
  <c r="AT77" i="1"/>
  <c r="AU77" i="1"/>
  <c r="AR78" i="1"/>
  <c r="AS78" i="1"/>
  <c r="AT78" i="1"/>
  <c r="AU78" i="1"/>
  <c r="AR79" i="1"/>
  <c r="AS79" i="1"/>
  <c r="AT79" i="1"/>
  <c r="AU79" i="1"/>
  <c r="AR80" i="1"/>
  <c r="AS80" i="1"/>
  <c r="AT80" i="1"/>
  <c r="AU80" i="1"/>
  <c r="AR81" i="1"/>
  <c r="AS81" i="1"/>
  <c r="AT81" i="1"/>
  <c r="AU81" i="1"/>
  <c r="AR82" i="1"/>
  <c r="AS82" i="1"/>
  <c r="AT82" i="1"/>
  <c r="AU82" i="1"/>
  <c r="AR83" i="1"/>
  <c r="AS83" i="1"/>
  <c r="AT83" i="1"/>
  <c r="AU83" i="1"/>
  <c r="AR84" i="1"/>
  <c r="AS84" i="1"/>
  <c r="AT84" i="1"/>
  <c r="AU84" i="1"/>
  <c r="AR85" i="1"/>
  <c r="AS85" i="1"/>
  <c r="AT85" i="1"/>
  <c r="AU85" i="1"/>
  <c r="AR86" i="1"/>
  <c r="AS86" i="1"/>
  <c r="AT86" i="1"/>
  <c r="AU86" i="1"/>
  <c r="AR87" i="1"/>
  <c r="AS87" i="1"/>
  <c r="AT87" i="1"/>
  <c r="AU87" i="1"/>
  <c r="AR88" i="1"/>
  <c r="AS88" i="1"/>
  <c r="AT88" i="1"/>
  <c r="AU88" i="1"/>
  <c r="AR89" i="1"/>
  <c r="AS89" i="1"/>
  <c r="AT89" i="1"/>
  <c r="AU89" i="1"/>
  <c r="AR90" i="1"/>
  <c r="AS90" i="1"/>
  <c r="AT90" i="1"/>
  <c r="AU90" i="1"/>
  <c r="AR91" i="1"/>
  <c r="AS91" i="1"/>
  <c r="AT91" i="1"/>
  <c r="AU91" i="1"/>
  <c r="AR92" i="1"/>
  <c r="AS92" i="1"/>
  <c r="AT92" i="1"/>
  <c r="AU92" i="1"/>
  <c r="AR93" i="1"/>
  <c r="AS93" i="1"/>
  <c r="AT93" i="1"/>
  <c r="AU93" i="1"/>
  <c r="AR94" i="1"/>
  <c r="AS94" i="1"/>
  <c r="AT94" i="1"/>
  <c r="AU94" i="1"/>
  <c r="AR95" i="1"/>
  <c r="AS95" i="1"/>
  <c r="AT95" i="1"/>
  <c r="AU95" i="1"/>
  <c r="AR96" i="1"/>
  <c r="AS96" i="1"/>
  <c r="AT96" i="1"/>
  <c r="AU96" i="1"/>
  <c r="AR97" i="1"/>
  <c r="AS97" i="1"/>
  <c r="AT97" i="1"/>
  <c r="AU97" i="1"/>
  <c r="AR98" i="1"/>
  <c r="AS98" i="1"/>
  <c r="AT98" i="1"/>
  <c r="AU98" i="1"/>
  <c r="AR99" i="1"/>
  <c r="AS99" i="1"/>
  <c r="AT99" i="1"/>
  <c r="AU99" i="1"/>
  <c r="AR100" i="1"/>
  <c r="AS100" i="1"/>
  <c r="AT100" i="1"/>
  <c r="AU100" i="1"/>
  <c r="AR101" i="1"/>
  <c r="AS101" i="1"/>
  <c r="AT101" i="1"/>
  <c r="AU101" i="1"/>
  <c r="AR102" i="1"/>
  <c r="AS102" i="1"/>
  <c r="AT102" i="1"/>
  <c r="AU102" i="1"/>
  <c r="AR103" i="1"/>
  <c r="AS103" i="1"/>
  <c r="AT103" i="1"/>
  <c r="AU103" i="1"/>
  <c r="AR104" i="1"/>
  <c r="AS104" i="1"/>
  <c r="AT104" i="1"/>
  <c r="AU104" i="1"/>
  <c r="AR105" i="1"/>
  <c r="AS105" i="1"/>
  <c r="AT105" i="1"/>
  <c r="AU105" i="1"/>
  <c r="AR106" i="1"/>
  <c r="AS106" i="1"/>
  <c r="AT106" i="1"/>
  <c r="AU106" i="1"/>
  <c r="AR107" i="1"/>
  <c r="AS107" i="1"/>
  <c r="AT107" i="1"/>
  <c r="AU107" i="1"/>
  <c r="AR108" i="1"/>
  <c r="AS108" i="1"/>
  <c r="AT108" i="1"/>
  <c r="AU108" i="1"/>
  <c r="AR109" i="1"/>
  <c r="AS109" i="1"/>
  <c r="AT109" i="1"/>
  <c r="AU109" i="1"/>
  <c r="AR110" i="1"/>
  <c r="AS110" i="1"/>
  <c r="AT110" i="1"/>
  <c r="AU110" i="1"/>
  <c r="AR111" i="1"/>
  <c r="AS111" i="1"/>
  <c r="AT111" i="1"/>
  <c r="AU111" i="1"/>
  <c r="AR112" i="1"/>
  <c r="AS112" i="1"/>
  <c r="AT112" i="1"/>
  <c r="AU112" i="1"/>
  <c r="AR113" i="1"/>
  <c r="AS113" i="1"/>
  <c r="AT113" i="1"/>
  <c r="AU113" i="1"/>
  <c r="AR114" i="1"/>
  <c r="AS114" i="1"/>
  <c r="AT114" i="1"/>
  <c r="AU114" i="1"/>
  <c r="AR115" i="1"/>
  <c r="AS115" i="1"/>
  <c r="AT115" i="1"/>
  <c r="AU115" i="1"/>
  <c r="AR116" i="1"/>
  <c r="AS116" i="1"/>
  <c r="AT116" i="1"/>
  <c r="AU116" i="1"/>
  <c r="AR117" i="1"/>
  <c r="AS117" i="1"/>
  <c r="AT117" i="1"/>
  <c r="AU117" i="1"/>
  <c r="AR118" i="1"/>
  <c r="AS118" i="1"/>
  <c r="AT118" i="1"/>
  <c r="AU118" i="1"/>
  <c r="AR119" i="1"/>
  <c r="AS119" i="1"/>
  <c r="AT119" i="1"/>
  <c r="AU119" i="1"/>
  <c r="AR120" i="1"/>
  <c r="AS120" i="1"/>
  <c r="AT120" i="1"/>
  <c r="AU120" i="1"/>
  <c r="AR121" i="1"/>
  <c r="AS121" i="1"/>
  <c r="AT121" i="1"/>
  <c r="AU121" i="1"/>
  <c r="AR122" i="1"/>
  <c r="AS122" i="1"/>
  <c r="AT122" i="1"/>
  <c r="AU122" i="1"/>
  <c r="AR123" i="1"/>
  <c r="AS123" i="1"/>
  <c r="AT123" i="1"/>
  <c r="AU123" i="1"/>
  <c r="AR124" i="1"/>
  <c r="AS124" i="1"/>
  <c r="AT124" i="1"/>
  <c r="AU124" i="1"/>
  <c r="AR125" i="1"/>
  <c r="AS125" i="1"/>
  <c r="AT125" i="1"/>
  <c r="AU125" i="1"/>
  <c r="AR126" i="1"/>
  <c r="AS126" i="1"/>
  <c r="AT126" i="1"/>
  <c r="AU126" i="1"/>
  <c r="AR127" i="1"/>
  <c r="AS127" i="1"/>
  <c r="AT127" i="1"/>
  <c r="AU127" i="1"/>
  <c r="AR128" i="1"/>
  <c r="AS128" i="1"/>
  <c r="AT128" i="1"/>
  <c r="AU128" i="1"/>
  <c r="AR129" i="1"/>
  <c r="AS129" i="1"/>
  <c r="AT129" i="1"/>
  <c r="AU129" i="1"/>
  <c r="AR130" i="1"/>
  <c r="AS130" i="1"/>
  <c r="AT130" i="1"/>
  <c r="AU130" i="1"/>
  <c r="AR131" i="1"/>
  <c r="AS131" i="1"/>
  <c r="AT131" i="1"/>
  <c r="AU131" i="1"/>
  <c r="AR132" i="1"/>
  <c r="AS132" i="1"/>
  <c r="AT132" i="1"/>
  <c r="AU132" i="1"/>
  <c r="AR133" i="1"/>
  <c r="AS133" i="1"/>
  <c r="AT133" i="1"/>
  <c r="AU133" i="1"/>
  <c r="AR134" i="1"/>
  <c r="AS134" i="1"/>
  <c r="AT134" i="1"/>
  <c r="AU134" i="1"/>
  <c r="AR135" i="1"/>
  <c r="AS135" i="1"/>
  <c r="AT135" i="1"/>
  <c r="AU135" i="1"/>
  <c r="AR136" i="1"/>
  <c r="AS136" i="1"/>
  <c r="AT136" i="1"/>
  <c r="AU136" i="1"/>
  <c r="AR137" i="1"/>
  <c r="AS137" i="1"/>
  <c r="AT137" i="1"/>
  <c r="AU137" i="1"/>
  <c r="AR138" i="1"/>
  <c r="AT138" i="1"/>
  <c r="AR139" i="1"/>
  <c r="AS139" i="1"/>
  <c r="AT139" i="1"/>
  <c r="AU139" i="1"/>
  <c r="AR140" i="1"/>
  <c r="AS140" i="1"/>
  <c r="AT140" i="1"/>
  <c r="AU140" i="1"/>
  <c r="AR141" i="1"/>
  <c r="AS141" i="1"/>
  <c r="AT141" i="1"/>
  <c r="AU141" i="1"/>
  <c r="AR142" i="1"/>
  <c r="AS142" i="1"/>
  <c r="AT142" i="1"/>
  <c r="AU142" i="1"/>
  <c r="AR143" i="1"/>
  <c r="AS143" i="1"/>
  <c r="AT143" i="1"/>
  <c r="AU143" i="1"/>
  <c r="AR144" i="1"/>
  <c r="AS144" i="1"/>
  <c r="AT144" i="1"/>
  <c r="AU144" i="1"/>
  <c r="AR145" i="1"/>
  <c r="AS145" i="1"/>
  <c r="AT145" i="1"/>
  <c r="AU145" i="1"/>
  <c r="AR146" i="1"/>
  <c r="AS146" i="1"/>
  <c r="AT146" i="1"/>
  <c r="AU146" i="1"/>
  <c r="AR147" i="1"/>
  <c r="AS147" i="1"/>
  <c r="AT147" i="1"/>
  <c r="AU147" i="1"/>
  <c r="AR148" i="1"/>
  <c r="AS148" i="1"/>
  <c r="AT148" i="1"/>
  <c r="AU148" i="1"/>
  <c r="AS2" i="1"/>
  <c r="AR2" i="1"/>
  <c r="AQ2" i="1"/>
  <c r="AP2" i="1"/>
  <c r="AN3" i="1"/>
  <c r="AO3" i="1"/>
  <c r="AN4" i="1"/>
  <c r="AO4" i="1"/>
  <c r="AN5" i="1"/>
  <c r="AO5" i="1"/>
  <c r="AN6" i="1"/>
  <c r="AO6" i="1"/>
  <c r="AN7" i="1"/>
  <c r="AO7" i="1"/>
  <c r="AN8" i="1"/>
  <c r="AO8" i="1"/>
  <c r="AN9" i="1"/>
  <c r="AO9" i="1"/>
  <c r="AN10" i="1"/>
  <c r="AO10" i="1"/>
  <c r="AN11" i="1"/>
  <c r="AO11" i="1"/>
  <c r="AN12" i="1"/>
  <c r="AO12" i="1"/>
  <c r="AN13" i="1"/>
  <c r="AO13" i="1"/>
  <c r="AN14" i="1"/>
  <c r="AO14" i="1"/>
  <c r="AN15" i="1"/>
  <c r="AO15" i="1"/>
  <c r="AN16" i="1"/>
  <c r="AO16" i="1"/>
  <c r="AN17" i="1"/>
  <c r="AO17" i="1"/>
  <c r="AN18" i="1"/>
  <c r="AO18" i="1"/>
  <c r="AN19" i="1"/>
  <c r="AO19" i="1"/>
  <c r="AN20" i="1"/>
  <c r="AO20" i="1"/>
  <c r="AN21" i="1"/>
  <c r="AO21" i="1"/>
  <c r="AN22" i="1"/>
  <c r="AO22" i="1"/>
  <c r="AN23" i="1"/>
  <c r="AO23" i="1"/>
  <c r="AN24" i="1"/>
  <c r="AO24" i="1"/>
  <c r="AN25" i="1"/>
  <c r="AO25" i="1"/>
  <c r="AN26" i="1"/>
  <c r="AO26" i="1"/>
  <c r="AN27" i="1"/>
  <c r="AO27" i="1"/>
  <c r="AN28" i="1"/>
  <c r="AO28" i="1"/>
  <c r="AN29" i="1"/>
  <c r="AO29" i="1"/>
  <c r="AN30" i="1"/>
  <c r="AO30" i="1"/>
  <c r="AN31" i="1"/>
  <c r="AO31" i="1"/>
  <c r="AN32" i="1"/>
  <c r="AO32" i="1"/>
  <c r="AN33" i="1"/>
  <c r="AO33" i="1"/>
  <c r="AN34" i="1"/>
  <c r="AO34" i="1"/>
  <c r="AN35" i="1"/>
  <c r="AO35" i="1"/>
  <c r="AN36" i="1"/>
  <c r="AO36" i="1"/>
  <c r="AN37" i="1"/>
  <c r="AO37" i="1"/>
  <c r="AN38" i="1"/>
  <c r="AO38" i="1"/>
  <c r="AN39" i="1"/>
  <c r="AO39" i="1"/>
  <c r="AN40" i="1"/>
  <c r="AO40" i="1"/>
  <c r="AN41" i="1"/>
  <c r="AO41" i="1"/>
  <c r="AN42" i="1"/>
  <c r="AO42" i="1"/>
  <c r="AN43" i="1"/>
  <c r="AO43" i="1"/>
  <c r="AN44" i="1"/>
  <c r="AO44" i="1"/>
  <c r="AN45" i="1"/>
  <c r="AO45" i="1"/>
  <c r="AN46" i="1"/>
  <c r="AO46" i="1"/>
  <c r="AN47" i="1"/>
  <c r="AO47" i="1"/>
  <c r="AN48" i="1"/>
  <c r="AO48" i="1"/>
  <c r="AN49" i="1"/>
  <c r="AO49" i="1"/>
  <c r="AN50" i="1"/>
  <c r="AO50" i="1"/>
  <c r="AN51" i="1"/>
  <c r="AO51" i="1"/>
  <c r="AN52" i="1"/>
  <c r="AO52" i="1"/>
  <c r="AN53" i="1"/>
  <c r="AO53" i="1"/>
  <c r="AN54" i="1"/>
  <c r="AO54" i="1"/>
  <c r="AN55" i="1"/>
  <c r="AO55" i="1"/>
  <c r="AN56" i="1"/>
  <c r="AO56" i="1"/>
  <c r="AN57" i="1"/>
  <c r="AO57" i="1"/>
  <c r="AN58" i="1"/>
  <c r="AO58" i="1"/>
  <c r="AN59" i="1"/>
  <c r="AO59" i="1"/>
  <c r="AN60" i="1"/>
  <c r="AO60" i="1"/>
  <c r="AN61" i="1"/>
  <c r="AO61" i="1"/>
  <c r="AN62" i="1"/>
  <c r="AO62" i="1"/>
  <c r="AN63" i="1"/>
  <c r="AO63" i="1"/>
  <c r="AN64" i="1"/>
  <c r="AO64" i="1"/>
  <c r="AN65" i="1"/>
  <c r="AO65" i="1"/>
  <c r="AN66" i="1"/>
  <c r="AO66" i="1"/>
  <c r="AN67" i="1"/>
  <c r="AO67" i="1"/>
  <c r="AN68" i="1"/>
  <c r="AO68" i="1"/>
  <c r="AN69" i="1"/>
  <c r="AO69" i="1"/>
  <c r="AN70" i="1"/>
  <c r="AO70" i="1"/>
  <c r="AN71" i="1"/>
  <c r="AO71" i="1"/>
  <c r="AN72" i="1"/>
  <c r="AO72" i="1"/>
  <c r="AN73" i="1"/>
  <c r="AO73" i="1"/>
  <c r="AN74" i="1"/>
  <c r="AO74" i="1"/>
  <c r="AN75" i="1"/>
  <c r="AO75" i="1"/>
  <c r="AN76" i="1"/>
  <c r="AO76" i="1"/>
  <c r="AN77" i="1"/>
  <c r="AO77" i="1"/>
  <c r="AN78" i="1"/>
  <c r="AO78" i="1"/>
  <c r="AN79" i="1"/>
  <c r="AO79" i="1"/>
  <c r="AN80" i="1"/>
  <c r="AO80" i="1"/>
  <c r="AN81" i="1"/>
  <c r="AO81" i="1"/>
  <c r="AN82" i="1"/>
  <c r="AO82" i="1"/>
  <c r="AN83" i="1"/>
  <c r="AO83" i="1"/>
  <c r="AN84" i="1"/>
  <c r="AO84" i="1"/>
  <c r="AN85" i="1"/>
  <c r="AO85" i="1"/>
  <c r="AN86" i="1"/>
  <c r="AO86" i="1"/>
  <c r="AN87" i="1"/>
  <c r="AO87" i="1"/>
  <c r="AN88" i="1"/>
  <c r="AO88" i="1"/>
  <c r="AN89" i="1"/>
  <c r="AO89" i="1"/>
  <c r="AN90" i="1"/>
  <c r="AO90" i="1"/>
  <c r="AN91" i="1"/>
  <c r="AO91" i="1"/>
  <c r="AN92" i="1"/>
  <c r="AO92" i="1"/>
  <c r="AN93" i="1"/>
  <c r="AO93" i="1"/>
  <c r="AN94" i="1"/>
  <c r="AO94" i="1"/>
  <c r="AN95" i="1"/>
  <c r="AO95" i="1"/>
  <c r="AN96" i="1"/>
  <c r="AO96" i="1"/>
  <c r="AN97" i="1"/>
  <c r="AO97" i="1"/>
  <c r="AN98" i="1"/>
  <c r="AO98" i="1"/>
  <c r="AN99" i="1"/>
  <c r="AO99" i="1"/>
  <c r="AN100" i="1"/>
  <c r="AO100" i="1"/>
  <c r="AN101" i="1"/>
  <c r="AO101" i="1"/>
  <c r="AN102" i="1"/>
  <c r="AO102" i="1"/>
  <c r="AN103" i="1"/>
  <c r="AO103" i="1"/>
  <c r="AN104" i="1"/>
  <c r="AO104" i="1"/>
  <c r="AN105" i="1"/>
  <c r="AO105" i="1"/>
  <c r="AN106" i="1"/>
  <c r="AO106" i="1"/>
  <c r="AN107" i="1"/>
  <c r="AO107" i="1"/>
  <c r="AN108" i="1"/>
  <c r="AO108" i="1"/>
  <c r="AN109" i="1"/>
  <c r="AO109" i="1"/>
  <c r="AN110" i="1"/>
  <c r="AO110" i="1"/>
  <c r="AN111" i="1"/>
  <c r="AO111" i="1"/>
  <c r="AN112" i="1"/>
  <c r="AO112" i="1"/>
  <c r="AN113" i="1"/>
  <c r="AO113" i="1"/>
  <c r="AN114" i="1"/>
  <c r="AO114" i="1"/>
  <c r="AN115" i="1"/>
  <c r="AO115" i="1"/>
  <c r="AN116" i="1"/>
  <c r="AO116" i="1"/>
  <c r="AN117" i="1"/>
  <c r="AO117" i="1"/>
  <c r="AN118" i="1"/>
  <c r="AO118" i="1"/>
  <c r="AN119" i="1"/>
  <c r="AO119" i="1"/>
  <c r="AN120" i="1"/>
  <c r="AO120" i="1"/>
  <c r="AN121" i="1"/>
  <c r="AO121" i="1"/>
  <c r="AN122" i="1"/>
  <c r="AO122" i="1"/>
  <c r="AN123" i="1"/>
  <c r="AO123" i="1"/>
  <c r="AN124" i="1"/>
  <c r="AO124" i="1"/>
  <c r="AN125" i="1"/>
  <c r="AO125" i="1"/>
  <c r="AN126" i="1"/>
  <c r="AO126" i="1"/>
  <c r="AN127" i="1"/>
  <c r="AO127" i="1"/>
  <c r="AN128" i="1"/>
  <c r="AO128" i="1"/>
  <c r="AN129" i="1"/>
  <c r="AO129" i="1"/>
  <c r="AN130" i="1"/>
  <c r="AO130" i="1"/>
  <c r="AN131" i="1"/>
  <c r="AO131" i="1"/>
  <c r="AN132" i="1"/>
  <c r="AO132" i="1"/>
  <c r="AN133" i="1"/>
  <c r="AO133" i="1"/>
  <c r="AN134" i="1"/>
  <c r="AO134" i="1"/>
  <c r="AN135" i="1"/>
  <c r="AO135" i="1"/>
  <c r="AN136" i="1"/>
  <c r="AO136" i="1"/>
  <c r="AN137" i="1"/>
  <c r="AO137" i="1"/>
  <c r="AN138" i="1"/>
  <c r="AN139" i="1"/>
  <c r="AO139" i="1"/>
  <c r="AN140" i="1"/>
  <c r="AO140" i="1"/>
  <c r="AN141" i="1"/>
  <c r="AO141" i="1"/>
  <c r="AN142" i="1"/>
  <c r="AO142" i="1"/>
  <c r="AN143" i="1"/>
  <c r="AO143" i="1"/>
  <c r="AN144" i="1"/>
  <c r="AO144" i="1"/>
  <c r="AN145" i="1"/>
  <c r="AO145" i="1"/>
  <c r="AN146" i="1"/>
  <c r="AO146" i="1"/>
  <c r="AN147" i="1"/>
  <c r="AO147" i="1"/>
  <c r="AN148" i="1"/>
  <c r="AO148" i="1"/>
  <c r="AO2" i="1"/>
  <c r="AN2" i="1"/>
  <c r="AP3" i="1"/>
  <c r="AQ3" i="1"/>
  <c r="AP4" i="1"/>
  <c r="AQ4" i="1"/>
  <c r="AP5" i="1"/>
  <c r="AQ5" i="1"/>
  <c r="AP6" i="1"/>
  <c r="AQ6" i="1"/>
  <c r="AP7" i="1"/>
  <c r="AQ7" i="1"/>
  <c r="AP8" i="1"/>
  <c r="AQ8" i="1"/>
  <c r="AP9" i="1"/>
  <c r="AQ9" i="1"/>
  <c r="AP10" i="1"/>
  <c r="AQ10" i="1"/>
  <c r="AP11" i="1"/>
  <c r="AQ11" i="1"/>
  <c r="AP12" i="1"/>
  <c r="AQ12" i="1"/>
  <c r="AP13" i="1"/>
  <c r="AQ13" i="1"/>
  <c r="AP14" i="1"/>
  <c r="AQ14" i="1"/>
  <c r="AP15" i="1"/>
  <c r="AQ15" i="1"/>
  <c r="AP16" i="1"/>
  <c r="AQ16" i="1"/>
  <c r="AP17" i="1"/>
  <c r="AQ17" i="1"/>
  <c r="AP18" i="1"/>
  <c r="AQ18" i="1"/>
  <c r="AP19" i="1"/>
  <c r="AQ19" i="1"/>
  <c r="AP20" i="1"/>
  <c r="AQ20" i="1"/>
  <c r="AP21" i="1"/>
  <c r="AQ21" i="1"/>
  <c r="AP22" i="1"/>
  <c r="AQ22" i="1"/>
  <c r="AP23" i="1"/>
  <c r="AQ23" i="1"/>
  <c r="AP24" i="1"/>
  <c r="AQ24" i="1"/>
  <c r="AP25" i="1"/>
  <c r="AQ25" i="1"/>
  <c r="AP26" i="1"/>
  <c r="AQ26" i="1"/>
  <c r="AP27" i="1"/>
  <c r="AQ27" i="1"/>
  <c r="AP28" i="1"/>
  <c r="AQ28" i="1"/>
  <c r="AP29" i="1"/>
  <c r="AQ29" i="1"/>
  <c r="AP30" i="1"/>
  <c r="AQ30" i="1"/>
  <c r="AP31" i="1"/>
  <c r="AQ31" i="1"/>
  <c r="AP32" i="1"/>
  <c r="AQ32" i="1"/>
  <c r="AP33" i="1"/>
  <c r="AQ33" i="1"/>
  <c r="AP34" i="1"/>
  <c r="AQ34" i="1"/>
  <c r="AP35" i="1"/>
  <c r="AQ35" i="1"/>
  <c r="AP36" i="1"/>
  <c r="AQ36" i="1"/>
  <c r="AP37" i="1"/>
  <c r="AQ37" i="1"/>
  <c r="AP38" i="1"/>
  <c r="AQ38" i="1"/>
  <c r="AP39" i="1"/>
  <c r="AQ39" i="1"/>
  <c r="AP40" i="1"/>
  <c r="AQ40" i="1"/>
  <c r="AP41" i="1"/>
  <c r="AQ41" i="1"/>
  <c r="AP42" i="1"/>
  <c r="AQ42" i="1"/>
  <c r="AP43" i="1"/>
  <c r="AQ43" i="1"/>
  <c r="AP44" i="1"/>
  <c r="AQ44" i="1"/>
  <c r="AP45" i="1"/>
  <c r="AQ45" i="1"/>
  <c r="AP46" i="1"/>
  <c r="AQ46" i="1"/>
  <c r="AP47" i="1"/>
  <c r="AQ47" i="1"/>
  <c r="AP48" i="1"/>
  <c r="AQ48" i="1"/>
  <c r="AP49" i="1"/>
  <c r="AQ49" i="1"/>
  <c r="AP50" i="1"/>
  <c r="AQ50" i="1"/>
  <c r="AP51" i="1"/>
  <c r="AQ51" i="1"/>
  <c r="AP52" i="1"/>
  <c r="AQ52" i="1"/>
  <c r="AP53" i="1"/>
  <c r="AQ53" i="1"/>
  <c r="AP54" i="1"/>
  <c r="AQ54" i="1"/>
  <c r="AP55" i="1"/>
  <c r="AQ55" i="1"/>
  <c r="AP56" i="1"/>
  <c r="AQ56" i="1"/>
  <c r="AP57" i="1"/>
  <c r="AQ57" i="1"/>
  <c r="AP58" i="1"/>
  <c r="AQ58" i="1"/>
  <c r="AP59" i="1"/>
  <c r="AQ59" i="1"/>
  <c r="AP60" i="1"/>
  <c r="AQ60" i="1"/>
  <c r="AP61" i="1"/>
  <c r="AQ61" i="1"/>
  <c r="AP62" i="1"/>
  <c r="AQ62" i="1"/>
  <c r="AP63" i="1"/>
  <c r="AQ63" i="1"/>
  <c r="AP64" i="1"/>
  <c r="AQ64" i="1"/>
  <c r="AP65" i="1"/>
  <c r="AQ65" i="1"/>
  <c r="AP66" i="1"/>
  <c r="AQ66" i="1"/>
  <c r="AP67" i="1"/>
  <c r="AQ67" i="1"/>
  <c r="AP68" i="1"/>
  <c r="AQ68" i="1"/>
  <c r="AP69" i="1"/>
  <c r="AQ69" i="1"/>
  <c r="AP70" i="1"/>
  <c r="AQ70" i="1"/>
  <c r="AP71" i="1"/>
  <c r="AQ71" i="1"/>
  <c r="AP72" i="1"/>
  <c r="AQ72" i="1"/>
  <c r="AP73" i="1"/>
  <c r="AQ73" i="1"/>
  <c r="AP74" i="1"/>
  <c r="AQ74" i="1"/>
  <c r="AP75" i="1"/>
  <c r="AQ75" i="1"/>
  <c r="AP76" i="1"/>
  <c r="AQ76" i="1"/>
  <c r="AP77" i="1"/>
  <c r="AQ77" i="1"/>
  <c r="AP78" i="1"/>
  <c r="AQ78" i="1"/>
  <c r="AP79" i="1"/>
  <c r="AQ79" i="1"/>
  <c r="AP80" i="1"/>
  <c r="AQ80" i="1"/>
  <c r="AP81" i="1"/>
  <c r="AQ81" i="1"/>
  <c r="AP82" i="1"/>
  <c r="AQ82" i="1"/>
  <c r="AP83" i="1"/>
  <c r="AQ83" i="1"/>
  <c r="AP84" i="1"/>
  <c r="AQ84" i="1"/>
  <c r="AP85" i="1"/>
  <c r="AQ85" i="1"/>
  <c r="AP86" i="1"/>
  <c r="AQ86" i="1"/>
  <c r="AP87" i="1"/>
  <c r="AQ87" i="1"/>
  <c r="AP88" i="1"/>
  <c r="AQ88" i="1"/>
  <c r="AP89" i="1"/>
  <c r="AQ89" i="1"/>
  <c r="AP90" i="1"/>
  <c r="AQ90" i="1"/>
  <c r="AP91" i="1"/>
  <c r="AQ91" i="1"/>
  <c r="AP92" i="1"/>
  <c r="AQ92" i="1"/>
  <c r="AP93" i="1"/>
  <c r="AQ93" i="1"/>
  <c r="AP94" i="1"/>
  <c r="AQ94" i="1"/>
  <c r="AP95" i="1"/>
  <c r="AQ95" i="1"/>
  <c r="AP96" i="1"/>
  <c r="AQ96" i="1"/>
  <c r="AP97" i="1"/>
  <c r="AQ97" i="1"/>
  <c r="AP98" i="1"/>
  <c r="AQ98" i="1"/>
  <c r="AP99" i="1"/>
  <c r="AQ99" i="1"/>
  <c r="AP100" i="1"/>
  <c r="AQ100" i="1"/>
  <c r="AP101" i="1"/>
  <c r="AQ101" i="1"/>
  <c r="AP102" i="1"/>
  <c r="AQ102" i="1"/>
  <c r="AP103" i="1"/>
  <c r="AQ103" i="1"/>
  <c r="AP104" i="1"/>
  <c r="AQ104" i="1"/>
  <c r="AP105" i="1"/>
  <c r="AQ105" i="1"/>
  <c r="AP106" i="1"/>
  <c r="AQ106" i="1"/>
  <c r="AP107" i="1"/>
  <c r="AQ107" i="1"/>
  <c r="AP108" i="1"/>
  <c r="AQ108" i="1"/>
  <c r="AP109" i="1"/>
  <c r="AQ109" i="1"/>
  <c r="AP110" i="1"/>
  <c r="AQ110" i="1"/>
  <c r="AP111" i="1"/>
  <c r="AQ111" i="1"/>
  <c r="AP112" i="1"/>
  <c r="AQ112" i="1"/>
  <c r="AP113" i="1"/>
  <c r="AQ113" i="1"/>
  <c r="AP114" i="1"/>
  <c r="AQ114" i="1"/>
  <c r="AP115" i="1"/>
  <c r="AQ115" i="1"/>
  <c r="AP116" i="1"/>
  <c r="AQ116" i="1"/>
  <c r="AP117" i="1"/>
  <c r="AQ117" i="1"/>
  <c r="AP118" i="1"/>
  <c r="AQ118" i="1"/>
  <c r="AP119" i="1"/>
  <c r="AQ119" i="1"/>
  <c r="AP120" i="1"/>
  <c r="AQ120" i="1"/>
  <c r="AP121" i="1"/>
  <c r="AQ121" i="1"/>
  <c r="AP122" i="1"/>
  <c r="AQ122" i="1"/>
  <c r="AP123" i="1"/>
  <c r="AQ123" i="1"/>
  <c r="AP124" i="1"/>
  <c r="AQ124" i="1"/>
  <c r="AP125" i="1"/>
  <c r="AQ125" i="1"/>
  <c r="AP126" i="1"/>
  <c r="AQ126" i="1"/>
  <c r="AP127" i="1"/>
  <c r="AQ127" i="1"/>
  <c r="AP128" i="1"/>
  <c r="AQ128" i="1"/>
  <c r="AP129" i="1"/>
  <c r="AQ129" i="1"/>
  <c r="AP130" i="1"/>
  <c r="AQ130" i="1"/>
  <c r="AP131" i="1"/>
  <c r="AQ131" i="1"/>
  <c r="AP132" i="1"/>
  <c r="AQ132" i="1"/>
  <c r="AP133" i="1"/>
  <c r="AQ133" i="1"/>
  <c r="AP134" i="1"/>
  <c r="AQ134" i="1"/>
  <c r="AP135" i="1"/>
  <c r="AQ135" i="1"/>
  <c r="AP136" i="1"/>
  <c r="AQ136" i="1"/>
  <c r="AP137" i="1"/>
  <c r="AQ137" i="1"/>
  <c r="AP138" i="1"/>
  <c r="AP139" i="1"/>
  <c r="AQ139" i="1"/>
  <c r="AP140" i="1"/>
  <c r="AQ140" i="1"/>
  <c r="AP141" i="1"/>
  <c r="AQ141" i="1"/>
  <c r="AP142" i="1"/>
  <c r="AQ142" i="1"/>
  <c r="AP143" i="1"/>
  <c r="AQ143" i="1"/>
  <c r="AP144" i="1"/>
  <c r="AQ144" i="1"/>
  <c r="AP145" i="1"/>
  <c r="AQ145" i="1"/>
  <c r="AP146" i="1"/>
  <c r="AQ146" i="1"/>
  <c r="AP147" i="1"/>
  <c r="AQ147" i="1"/>
  <c r="AP148" i="1"/>
  <c r="AQ148" i="1"/>
  <c r="AJ3" i="1"/>
  <c r="AK3" i="1"/>
  <c r="AL3" i="1"/>
  <c r="AM3" i="1"/>
  <c r="AJ4" i="1"/>
  <c r="AK4" i="1"/>
  <c r="AL4" i="1"/>
  <c r="AM4" i="1"/>
  <c r="AJ5" i="1"/>
  <c r="AK5" i="1"/>
  <c r="AL5" i="1"/>
  <c r="AM5" i="1"/>
  <c r="AJ6" i="1"/>
  <c r="AK6" i="1"/>
  <c r="AL6" i="1"/>
  <c r="AM6" i="1"/>
  <c r="AJ7" i="1"/>
  <c r="AK7" i="1"/>
  <c r="AL7" i="1"/>
  <c r="AM7" i="1"/>
  <c r="AJ8" i="1"/>
  <c r="AK8" i="1"/>
  <c r="AL8" i="1"/>
  <c r="AM8" i="1"/>
  <c r="AJ9" i="1"/>
  <c r="AK9" i="1"/>
  <c r="AL9" i="1"/>
  <c r="AM9" i="1"/>
  <c r="AJ10" i="1"/>
  <c r="AK10" i="1"/>
  <c r="AL10" i="1"/>
  <c r="AM10" i="1"/>
  <c r="AJ11" i="1"/>
  <c r="AK11" i="1"/>
  <c r="AL11" i="1"/>
  <c r="AM11" i="1"/>
  <c r="AJ12" i="1"/>
  <c r="AK12" i="1"/>
  <c r="AL12" i="1"/>
  <c r="AM12" i="1"/>
  <c r="AJ13" i="1"/>
  <c r="AK13" i="1"/>
  <c r="AL13" i="1"/>
  <c r="AM13" i="1"/>
  <c r="AJ14" i="1"/>
  <c r="AK14" i="1"/>
  <c r="AL14" i="1"/>
  <c r="AM14" i="1"/>
  <c r="AJ15" i="1"/>
  <c r="AK15" i="1"/>
  <c r="AL15" i="1"/>
  <c r="AM15" i="1"/>
  <c r="AJ16" i="1"/>
  <c r="AK16" i="1"/>
  <c r="AL16" i="1"/>
  <c r="AM16" i="1"/>
  <c r="AJ17" i="1"/>
  <c r="AK17" i="1"/>
  <c r="AL17" i="1"/>
  <c r="AM17" i="1"/>
  <c r="AJ18" i="1"/>
  <c r="AK18" i="1"/>
  <c r="AL18" i="1"/>
  <c r="AM18" i="1"/>
  <c r="AJ19" i="1"/>
  <c r="AK19" i="1"/>
  <c r="AL19" i="1"/>
  <c r="AM19" i="1"/>
  <c r="AJ20" i="1"/>
  <c r="AK20" i="1"/>
  <c r="AL20" i="1"/>
  <c r="AM20" i="1"/>
  <c r="AJ21" i="1"/>
  <c r="AK21" i="1"/>
  <c r="AL21" i="1"/>
  <c r="AM21" i="1"/>
  <c r="AJ22" i="1"/>
  <c r="AK22" i="1"/>
  <c r="AL22" i="1"/>
  <c r="AM22" i="1"/>
  <c r="AJ23" i="1"/>
  <c r="AK23" i="1"/>
  <c r="AL23" i="1"/>
  <c r="AM23" i="1"/>
  <c r="AJ24" i="1"/>
  <c r="AK24" i="1"/>
  <c r="AL24" i="1"/>
  <c r="AM24" i="1"/>
  <c r="AJ25" i="1"/>
  <c r="AK25" i="1"/>
  <c r="AL25" i="1"/>
  <c r="AM25" i="1"/>
  <c r="AJ26" i="1"/>
  <c r="AK26" i="1"/>
  <c r="AL26" i="1"/>
  <c r="AM26" i="1"/>
  <c r="AJ27" i="1"/>
  <c r="AK27" i="1"/>
  <c r="AL27" i="1"/>
  <c r="AM27" i="1"/>
  <c r="AJ28" i="1"/>
  <c r="AK28" i="1"/>
  <c r="AL28" i="1"/>
  <c r="AM28" i="1"/>
  <c r="AJ29" i="1"/>
  <c r="AK29" i="1"/>
  <c r="AL29" i="1"/>
  <c r="AM29" i="1"/>
  <c r="AJ30" i="1"/>
  <c r="AK30" i="1"/>
  <c r="AL30" i="1"/>
  <c r="AM30" i="1"/>
  <c r="AJ31" i="1"/>
  <c r="AK31" i="1"/>
  <c r="AL31" i="1"/>
  <c r="AM31" i="1"/>
  <c r="AJ32" i="1"/>
  <c r="AK32" i="1"/>
  <c r="AL32" i="1"/>
  <c r="AM32" i="1"/>
  <c r="AJ33" i="1"/>
  <c r="AK33" i="1"/>
  <c r="AL33" i="1"/>
  <c r="AM33" i="1"/>
  <c r="AJ34" i="1"/>
  <c r="AK34" i="1"/>
  <c r="AL34" i="1"/>
  <c r="AM34" i="1"/>
  <c r="AJ35" i="1"/>
  <c r="AK35" i="1"/>
  <c r="AL35" i="1"/>
  <c r="AM35" i="1"/>
  <c r="AJ36" i="1"/>
  <c r="AK36" i="1"/>
  <c r="AL36" i="1"/>
  <c r="AM36" i="1"/>
  <c r="AJ37" i="1"/>
  <c r="AK37" i="1"/>
  <c r="AL37" i="1"/>
  <c r="AM37" i="1"/>
  <c r="AJ38" i="1"/>
  <c r="AK38" i="1"/>
  <c r="AL38" i="1"/>
  <c r="AM38" i="1"/>
  <c r="AJ39" i="1"/>
  <c r="AK39" i="1"/>
  <c r="AL39" i="1"/>
  <c r="AM39" i="1"/>
  <c r="AJ40" i="1"/>
  <c r="AK40" i="1"/>
  <c r="AL40" i="1"/>
  <c r="AM40" i="1"/>
  <c r="AJ41" i="1"/>
  <c r="AK41" i="1"/>
  <c r="AL41" i="1"/>
  <c r="AM41" i="1"/>
  <c r="AJ42" i="1"/>
  <c r="AK42" i="1"/>
  <c r="AL42" i="1"/>
  <c r="AM42" i="1"/>
  <c r="AJ43" i="1"/>
  <c r="AK43" i="1"/>
  <c r="AL43" i="1"/>
  <c r="AM43" i="1"/>
  <c r="AJ44" i="1"/>
  <c r="AK44" i="1"/>
  <c r="AL44" i="1"/>
  <c r="AM44" i="1"/>
  <c r="AJ45" i="1"/>
  <c r="AK45" i="1"/>
  <c r="AL45" i="1"/>
  <c r="AM45" i="1"/>
  <c r="AJ46" i="1"/>
  <c r="AK46" i="1"/>
  <c r="AL46" i="1"/>
  <c r="AM46" i="1"/>
  <c r="AJ47" i="1"/>
  <c r="AK47" i="1"/>
  <c r="AL47" i="1"/>
  <c r="AM47" i="1"/>
  <c r="AJ48" i="1"/>
  <c r="AK48" i="1"/>
  <c r="AL48" i="1"/>
  <c r="AM48" i="1"/>
  <c r="AJ49" i="1"/>
  <c r="AK49" i="1"/>
  <c r="AL49" i="1"/>
  <c r="AM49" i="1"/>
  <c r="AJ50" i="1"/>
  <c r="AK50" i="1"/>
  <c r="AL50" i="1"/>
  <c r="AM50" i="1"/>
  <c r="AJ51" i="1"/>
  <c r="AK51" i="1"/>
  <c r="AL51" i="1"/>
  <c r="AM51" i="1"/>
  <c r="AJ52" i="1"/>
  <c r="AK52" i="1"/>
  <c r="AL52" i="1"/>
  <c r="AM52" i="1"/>
  <c r="AJ53" i="1"/>
  <c r="AK53" i="1"/>
  <c r="AL53" i="1"/>
  <c r="AM53" i="1"/>
  <c r="AJ54" i="1"/>
  <c r="AK54" i="1"/>
  <c r="AL54" i="1"/>
  <c r="AM54" i="1"/>
  <c r="AJ55" i="1"/>
  <c r="AK55" i="1"/>
  <c r="AL55" i="1"/>
  <c r="AM55" i="1"/>
  <c r="AJ56" i="1"/>
  <c r="AK56" i="1"/>
  <c r="AL56" i="1"/>
  <c r="AM56" i="1"/>
  <c r="AJ57" i="1"/>
  <c r="AK57" i="1"/>
  <c r="AL57" i="1"/>
  <c r="AM57" i="1"/>
  <c r="AJ58" i="1"/>
  <c r="AK58" i="1"/>
  <c r="AL58" i="1"/>
  <c r="AM58" i="1"/>
  <c r="AJ59" i="1"/>
  <c r="AK59" i="1"/>
  <c r="AL59" i="1"/>
  <c r="AM59" i="1"/>
  <c r="AJ60" i="1"/>
  <c r="AK60" i="1"/>
  <c r="AL60" i="1"/>
  <c r="AM60" i="1"/>
  <c r="AJ61" i="1"/>
  <c r="AK61" i="1"/>
  <c r="AL61" i="1"/>
  <c r="AM61" i="1"/>
  <c r="AJ62" i="1"/>
  <c r="AK62" i="1"/>
  <c r="AL62" i="1"/>
  <c r="AM62" i="1"/>
  <c r="AJ63" i="1"/>
  <c r="AK63" i="1"/>
  <c r="AL63" i="1"/>
  <c r="AM63" i="1"/>
  <c r="AJ64" i="1"/>
  <c r="AK64" i="1"/>
  <c r="AL64" i="1"/>
  <c r="AM64" i="1"/>
  <c r="AJ65" i="1"/>
  <c r="AK65" i="1"/>
  <c r="AL65" i="1"/>
  <c r="AM65" i="1"/>
  <c r="AJ66" i="1"/>
  <c r="AK66" i="1"/>
  <c r="AL66" i="1"/>
  <c r="AM66" i="1"/>
  <c r="AJ67" i="1"/>
  <c r="AK67" i="1"/>
  <c r="AL67" i="1"/>
  <c r="AM67" i="1"/>
  <c r="AJ68" i="1"/>
  <c r="AK68" i="1"/>
  <c r="AL68" i="1"/>
  <c r="AM68" i="1"/>
  <c r="AJ69" i="1"/>
  <c r="AK69" i="1"/>
  <c r="AL69" i="1"/>
  <c r="AM69" i="1"/>
  <c r="AJ70" i="1"/>
  <c r="AK70" i="1"/>
  <c r="AL70" i="1"/>
  <c r="AM70" i="1"/>
  <c r="AJ71" i="1"/>
  <c r="AK71" i="1"/>
  <c r="AL71" i="1"/>
  <c r="AM71" i="1"/>
  <c r="AJ72" i="1"/>
  <c r="AK72" i="1"/>
  <c r="AL72" i="1"/>
  <c r="AM72" i="1"/>
  <c r="AJ73" i="1"/>
  <c r="AK73" i="1"/>
  <c r="AL73" i="1"/>
  <c r="AM73" i="1"/>
  <c r="AJ74" i="1"/>
  <c r="AK74" i="1"/>
  <c r="AL74" i="1"/>
  <c r="AM74" i="1"/>
  <c r="AJ75" i="1"/>
  <c r="AK75" i="1"/>
  <c r="AL75" i="1"/>
  <c r="AM75" i="1"/>
  <c r="AJ76" i="1"/>
  <c r="AK76" i="1"/>
  <c r="AL76" i="1"/>
  <c r="AM76" i="1"/>
  <c r="AJ77" i="1"/>
  <c r="AK77" i="1"/>
  <c r="AL77" i="1"/>
  <c r="AM77" i="1"/>
  <c r="AJ78" i="1"/>
  <c r="AK78" i="1"/>
  <c r="AL78" i="1"/>
  <c r="AM78" i="1"/>
  <c r="AJ79" i="1"/>
  <c r="AK79" i="1"/>
  <c r="AL79" i="1"/>
  <c r="AM79" i="1"/>
  <c r="AJ80" i="1"/>
  <c r="AK80" i="1"/>
  <c r="AL80" i="1"/>
  <c r="AM80" i="1"/>
  <c r="AJ81" i="1"/>
  <c r="AK81" i="1"/>
  <c r="AL81" i="1"/>
  <c r="AM81" i="1"/>
  <c r="AJ82" i="1"/>
  <c r="AK82" i="1"/>
  <c r="AL82" i="1"/>
  <c r="AM82" i="1"/>
  <c r="AJ83" i="1"/>
  <c r="AK83" i="1"/>
  <c r="AL83" i="1"/>
  <c r="AM83" i="1"/>
  <c r="AJ84" i="1"/>
  <c r="AK84" i="1"/>
  <c r="AL84" i="1"/>
  <c r="AM84" i="1"/>
  <c r="AJ85" i="1"/>
  <c r="AK85" i="1"/>
  <c r="AL85" i="1"/>
  <c r="AM85" i="1"/>
  <c r="AJ86" i="1"/>
  <c r="AK86" i="1"/>
  <c r="AL86" i="1"/>
  <c r="AM86" i="1"/>
  <c r="AJ87" i="1"/>
  <c r="AK87" i="1"/>
  <c r="AL87" i="1"/>
  <c r="AM87" i="1"/>
  <c r="AJ88" i="1"/>
  <c r="AK88" i="1"/>
  <c r="AL88" i="1"/>
  <c r="AM88" i="1"/>
  <c r="AJ89" i="1"/>
  <c r="AK89" i="1"/>
  <c r="AL89" i="1"/>
  <c r="AM89" i="1"/>
  <c r="AJ90" i="1"/>
  <c r="AK90" i="1"/>
  <c r="AL90" i="1"/>
  <c r="AM90" i="1"/>
  <c r="AJ91" i="1"/>
  <c r="AK91" i="1"/>
  <c r="AL91" i="1"/>
  <c r="AM91" i="1"/>
  <c r="AJ92" i="1"/>
  <c r="AK92" i="1"/>
  <c r="AL92" i="1"/>
  <c r="AM92" i="1"/>
  <c r="AJ93" i="1"/>
  <c r="AK93" i="1"/>
  <c r="AL93" i="1"/>
  <c r="AM93" i="1"/>
  <c r="AJ94" i="1"/>
  <c r="AK94" i="1"/>
  <c r="AL94" i="1"/>
  <c r="AM94" i="1"/>
  <c r="AJ95" i="1"/>
  <c r="AK95" i="1"/>
  <c r="AL95" i="1"/>
  <c r="AM95" i="1"/>
  <c r="AJ96" i="1"/>
  <c r="AK96" i="1"/>
  <c r="AL96" i="1"/>
  <c r="AM96" i="1"/>
  <c r="AJ97" i="1"/>
  <c r="AK97" i="1"/>
  <c r="AL97" i="1"/>
  <c r="AM97" i="1"/>
  <c r="AJ98" i="1"/>
  <c r="AK98" i="1"/>
  <c r="AL98" i="1"/>
  <c r="AM98" i="1"/>
  <c r="AJ99" i="1"/>
  <c r="AK99" i="1"/>
  <c r="AL99" i="1"/>
  <c r="AM99" i="1"/>
  <c r="AJ100" i="1"/>
  <c r="AK100" i="1"/>
  <c r="AL100" i="1"/>
  <c r="AM100" i="1"/>
  <c r="AJ101" i="1"/>
  <c r="AK101" i="1"/>
  <c r="AL101" i="1"/>
  <c r="AM101" i="1"/>
  <c r="AJ102" i="1"/>
  <c r="AK102" i="1"/>
  <c r="AL102" i="1"/>
  <c r="AM102" i="1"/>
  <c r="AJ103" i="1"/>
  <c r="AK103" i="1"/>
  <c r="AL103" i="1"/>
  <c r="AM103" i="1"/>
  <c r="AJ104" i="1"/>
  <c r="AK104" i="1"/>
  <c r="AL104" i="1"/>
  <c r="AM104" i="1"/>
  <c r="AJ105" i="1"/>
  <c r="AK105" i="1"/>
  <c r="AL105" i="1"/>
  <c r="AM105" i="1"/>
  <c r="AJ106" i="1"/>
  <c r="AK106" i="1"/>
  <c r="AL106" i="1"/>
  <c r="AM106" i="1"/>
  <c r="AJ107" i="1"/>
  <c r="AK107" i="1"/>
  <c r="AL107" i="1"/>
  <c r="AM107" i="1"/>
  <c r="AJ108" i="1"/>
  <c r="AK108" i="1"/>
  <c r="AL108" i="1"/>
  <c r="AM108" i="1"/>
  <c r="AJ109" i="1"/>
  <c r="AK109" i="1"/>
  <c r="AL109" i="1"/>
  <c r="AM109" i="1"/>
  <c r="AJ110" i="1"/>
  <c r="AK110" i="1"/>
  <c r="AL110" i="1"/>
  <c r="AM110" i="1"/>
  <c r="AJ111" i="1"/>
  <c r="AK111" i="1"/>
  <c r="AL111" i="1"/>
  <c r="AM111" i="1"/>
  <c r="AJ112" i="1"/>
  <c r="AK112" i="1"/>
  <c r="AL112" i="1"/>
  <c r="AM112" i="1"/>
  <c r="AJ113" i="1"/>
  <c r="AK113" i="1"/>
  <c r="AL113" i="1"/>
  <c r="AM113" i="1"/>
  <c r="AJ114" i="1"/>
  <c r="AK114" i="1"/>
  <c r="AL114" i="1"/>
  <c r="AM114" i="1"/>
  <c r="AJ115" i="1"/>
  <c r="AK115" i="1"/>
  <c r="AL115" i="1"/>
  <c r="AM115" i="1"/>
  <c r="AJ116" i="1"/>
  <c r="AK116" i="1"/>
  <c r="AL116" i="1"/>
  <c r="AM116" i="1"/>
  <c r="AJ117" i="1"/>
  <c r="AK117" i="1"/>
  <c r="AL117" i="1"/>
  <c r="AM117" i="1"/>
  <c r="AJ118" i="1"/>
  <c r="AK118" i="1"/>
  <c r="AL118" i="1"/>
  <c r="AM118" i="1"/>
  <c r="AJ119" i="1"/>
  <c r="AK119" i="1"/>
  <c r="AL119" i="1"/>
  <c r="AM119" i="1"/>
  <c r="AJ120" i="1"/>
  <c r="AK120" i="1"/>
  <c r="AL120" i="1"/>
  <c r="AM120" i="1"/>
  <c r="AJ121" i="1"/>
  <c r="AK121" i="1"/>
  <c r="AL121" i="1"/>
  <c r="AM121" i="1"/>
  <c r="AJ122" i="1"/>
  <c r="AK122" i="1"/>
  <c r="AL122" i="1"/>
  <c r="AM122" i="1"/>
  <c r="AJ123" i="1"/>
  <c r="AK123" i="1"/>
  <c r="AL123" i="1"/>
  <c r="AM123" i="1"/>
  <c r="AJ124" i="1"/>
  <c r="AK124" i="1"/>
  <c r="AL124" i="1"/>
  <c r="AM124" i="1"/>
  <c r="AJ125" i="1"/>
  <c r="AK125" i="1"/>
  <c r="AL125" i="1"/>
  <c r="AM125" i="1"/>
  <c r="AJ126" i="1"/>
  <c r="AK126" i="1"/>
  <c r="AL126" i="1"/>
  <c r="AM126" i="1"/>
  <c r="AJ127" i="1"/>
  <c r="AK127" i="1"/>
  <c r="AL127" i="1"/>
  <c r="AM127" i="1"/>
  <c r="AJ128" i="1"/>
  <c r="AK128" i="1"/>
  <c r="AL128" i="1"/>
  <c r="AM128" i="1"/>
  <c r="AJ129" i="1"/>
  <c r="AK129" i="1"/>
  <c r="AL129" i="1"/>
  <c r="AM129" i="1"/>
  <c r="AJ130" i="1"/>
  <c r="AK130" i="1"/>
  <c r="AL130" i="1"/>
  <c r="AM130" i="1"/>
  <c r="AJ131" i="1"/>
  <c r="AK131" i="1"/>
  <c r="AL131" i="1"/>
  <c r="AM131" i="1"/>
  <c r="AJ132" i="1"/>
  <c r="AK132" i="1"/>
  <c r="AL132" i="1"/>
  <c r="AM132" i="1"/>
  <c r="AJ133" i="1"/>
  <c r="AK133" i="1"/>
  <c r="AL133" i="1"/>
  <c r="AM133" i="1"/>
  <c r="AJ134" i="1"/>
  <c r="AK134" i="1"/>
  <c r="AL134" i="1"/>
  <c r="AM134" i="1"/>
  <c r="AJ135" i="1"/>
  <c r="AK135" i="1"/>
  <c r="AL135" i="1"/>
  <c r="AM135" i="1"/>
  <c r="AJ136" i="1"/>
  <c r="AK136" i="1"/>
  <c r="AL136" i="1"/>
  <c r="AM136" i="1"/>
  <c r="AJ137" i="1"/>
  <c r="AK137" i="1"/>
  <c r="AL137" i="1"/>
  <c r="AM137" i="1"/>
  <c r="AJ138" i="1"/>
  <c r="AK138" i="1"/>
  <c r="AL138" i="1"/>
  <c r="AM138" i="1"/>
  <c r="AJ139" i="1"/>
  <c r="AK139" i="1"/>
  <c r="AL139" i="1"/>
  <c r="AM139" i="1"/>
  <c r="AJ140" i="1"/>
  <c r="AK140" i="1"/>
  <c r="AL140" i="1"/>
  <c r="AM140" i="1"/>
  <c r="AJ141" i="1"/>
  <c r="AK141" i="1"/>
  <c r="AL141" i="1"/>
  <c r="AM141" i="1"/>
  <c r="AJ142" i="1"/>
  <c r="AK142" i="1"/>
  <c r="AL142" i="1"/>
  <c r="AM142" i="1"/>
  <c r="AJ143" i="1"/>
  <c r="AK143" i="1"/>
  <c r="AL143" i="1"/>
  <c r="AM143" i="1"/>
  <c r="AJ144" i="1"/>
  <c r="AK144" i="1"/>
  <c r="AL144" i="1"/>
  <c r="AM144" i="1"/>
  <c r="AJ145" i="1"/>
  <c r="AK145" i="1"/>
  <c r="AL145" i="1"/>
  <c r="AM145" i="1"/>
  <c r="AJ146" i="1"/>
  <c r="AK146" i="1"/>
  <c r="AL146" i="1"/>
  <c r="AM146" i="1"/>
  <c r="AJ147" i="1"/>
  <c r="AK147" i="1"/>
  <c r="AL147" i="1"/>
  <c r="AM147" i="1"/>
  <c r="AJ148" i="1"/>
  <c r="AK148" i="1"/>
  <c r="AL148" i="1"/>
  <c r="AM148" i="1"/>
  <c r="AM2" i="1"/>
  <c r="AL2" i="1"/>
  <c r="AK2" i="1"/>
  <c r="AJ2" i="1"/>
  <c r="AI3" i="1"/>
  <c r="AI4" i="1"/>
  <c r="AI5" i="1"/>
  <c r="AI6" i="1"/>
  <c r="AI7" i="1"/>
  <c r="AI8" i="1"/>
  <c r="AI9" i="1"/>
  <c r="AI10" i="1"/>
  <c r="AI11" i="1"/>
  <c r="AI12" i="1"/>
  <c r="AI13" i="1"/>
  <c r="AI14" i="1"/>
  <c r="AI15" i="1"/>
  <c r="AI16" i="1"/>
  <c r="AI17" i="1"/>
  <c r="AI18" i="1"/>
  <c r="AI19" i="1"/>
  <c r="AI20" i="1"/>
  <c r="AI21" i="1"/>
  <c r="AI22" i="1"/>
  <c r="AI23" i="1"/>
  <c r="AI24" i="1"/>
  <c r="AI25" i="1"/>
  <c r="AI26" i="1"/>
  <c r="AI27" i="1"/>
  <c r="AI28" i="1"/>
  <c r="AI29" i="1"/>
  <c r="AI30" i="1"/>
  <c r="AI31" i="1"/>
  <c r="AI32" i="1"/>
  <c r="AI33" i="1"/>
  <c r="AI34" i="1"/>
  <c r="AI35" i="1"/>
  <c r="AI36" i="1"/>
  <c r="AI37" i="1"/>
  <c r="AI38" i="1"/>
  <c r="AI39" i="1"/>
  <c r="AI40" i="1"/>
  <c r="AI41" i="1"/>
  <c r="AI42" i="1"/>
  <c r="AI43" i="1"/>
  <c r="AI44" i="1"/>
  <c r="AI45" i="1"/>
  <c r="AI46" i="1"/>
  <c r="AI47" i="1"/>
  <c r="AI48" i="1"/>
  <c r="AI49" i="1"/>
  <c r="AI50" i="1"/>
  <c r="AI51" i="1"/>
  <c r="AI52" i="1"/>
  <c r="AI53" i="1"/>
  <c r="AI54" i="1"/>
  <c r="AI55" i="1"/>
  <c r="AI56" i="1"/>
  <c r="AI57" i="1"/>
  <c r="AI58" i="1"/>
  <c r="AI59" i="1"/>
  <c r="AI60" i="1"/>
  <c r="AI61" i="1"/>
  <c r="AI62" i="1"/>
  <c r="AI63" i="1"/>
  <c r="AI64" i="1"/>
  <c r="AI65" i="1"/>
  <c r="AI66" i="1"/>
  <c r="AI67" i="1"/>
  <c r="AI68" i="1"/>
  <c r="AI69" i="1"/>
  <c r="AI70" i="1"/>
  <c r="AI71" i="1"/>
  <c r="AI72" i="1"/>
  <c r="AI73" i="1"/>
  <c r="AI74" i="1"/>
  <c r="AI75" i="1"/>
  <c r="AI76" i="1"/>
  <c r="AI77" i="1"/>
  <c r="AI78" i="1"/>
  <c r="AI79" i="1"/>
  <c r="AI80" i="1"/>
  <c r="AI81" i="1"/>
  <c r="AI82" i="1"/>
  <c r="AI83" i="1"/>
  <c r="AI84" i="1"/>
  <c r="AI85" i="1"/>
  <c r="AI86" i="1"/>
  <c r="AI87" i="1"/>
  <c r="AI88" i="1"/>
  <c r="AI89" i="1"/>
  <c r="AI90" i="1"/>
  <c r="AI91" i="1"/>
  <c r="AI92" i="1"/>
  <c r="AI93" i="1"/>
  <c r="AI94" i="1"/>
  <c r="AI95" i="1"/>
  <c r="AI96" i="1"/>
  <c r="AI97" i="1"/>
  <c r="AI98" i="1"/>
  <c r="AI99" i="1"/>
  <c r="AI100" i="1"/>
  <c r="AI101" i="1"/>
  <c r="AI102" i="1"/>
  <c r="AI103" i="1"/>
  <c r="AI104" i="1"/>
  <c r="AI105" i="1"/>
  <c r="AI106" i="1"/>
  <c r="AI107" i="1"/>
  <c r="AI108" i="1"/>
  <c r="AI109" i="1"/>
  <c r="AI110" i="1"/>
  <c r="AI111" i="1"/>
  <c r="AI112" i="1"/>
  <c r="AI113" i="1"/>
  <c r="AI114" i="1"/>
  <c r="AI115" i="1"/>
  <c r="AI116" i="1"/>
  <c r="AI117" i="1"/>
  <c r="AI118" i="1"/>
  <c r="AI119" i="1"/>
  <c r="AI120" i="1"/>
  <c r="AI121" i="1"/>
  <c r="AI122" i="1"/>
  <c r="AI123" i="1"/>
  <c r="AI124" i="1"/>
  <c r="AI125" i="1"/>
  <c r="AI126" i="1"/>
  <c r="AI127" i="1"/>
  <c r="AI128" i="1"/>
  <c r="AI129" i="1"/>
  <c r="AI130" i="1"/>
  <c r="AI131" i="1"/>
  <c r="AI132" i="1"/>
  <c r="AI133" i="1"/>
  <c r="AI134" i="1"/>
  <c r="AI135" i="1"/>
  <c r="AI136" i="1"/>
  <c r="AI137" i="1"/>
  <c r="AI138" i="1"/>
  <c r="AI139" i="1"/>
  <c r="AI140" i="1"/>
  <c r="AI141" i="1"/>
  <c r="AI142" i="1"/>
  <c r="AI143" i="1"/>
  <c r="AI144" i="1"/>
  <c r="AI145" i="1"/>
  <c r="AI146" i="1"/>
  <c r="AI147" i="1"/>
  <c r="AI148" i="1"/>
  <c r="AI2" i="1"/>
  <c r="AH2" i="1"/>
  <c r="AH3" i="1"/>
  <c r="AH4" i="1"/>
  <c r="AH5" i="1"/>
  <c r="AH6" i="1"/>
  <c r="AH7" i="1"/>
  <c r="AH8" i="1"/>
  <c r="AH9" i="1"/>
  <c r="AH10" i="1"/>
  <c r="AH11" i="1"/>
  <c r="AH12" i="1"/>
  <c r="AH13" i="1"/>
  <c r="AH14" i="1"/>
  <c r="AH15" i="1"/>
  <c r="AH16" i="1"/>
  <c r="AH17" i="1"/>
  <c r="AH18" i="1"/>
  <c r="AH19" i="1"/>
  <c r="AH20" i="1"/>
  <c r="AH21" i="1"/>
  <c r="AH22" i="1"/>
  <c r="AH23" i="1"/>
  <c r="AH24" i="1"/>
  <c r="AH25" i="1"/>
  <c r="AH26" i="1"/>
  <c r="AH27" i="1"/>
  <c r="AH28" i="1"/>
  <c r="AH29" i="1"/>
  <c r="AH30" i="1"/>
  <c r="AH31" i="1"/>
  <c r="AH32" i="1"/>
  <c r="AH33" i="1"/>
  <c r="AH34" i="1"/>
  <c r="AH35" i="1"/>
  <c r="AH36" i="1"/>
  <c r="AH37" i="1"/>
  <c r="AH38" i="1"/>
  <c r="AH39" i="1"/>
  <c r="AH40" i="1"/>
  <c r="AH41" i="1"/>
  <c r="AH42" i="1"/>
  <c r="AH43" i="1"/>
  <c r="AH44" i="1"/>
  <c r="AH45" i="1"/>
  <c r="AH46" i="1"/>
  <c r="AH47" i="1"/>
  <c r="AH48" i="1"/>
  <c r="AH49" i="1"/>
  <c r="AH50" i="1"/>
  <c r="AH51" i="1"/>
  <c r="AH52" i="1"/>
  <c r="AH53" i="1"/>
  <c r="AH54" i="1"/>
  <c r="AH55" i="1"/>
  <c r="AH56" i="1"/>
  <c r="AH57" i="1"/>
  <c r="AH58" i="1"/>
  <c r="AH59" i="1"/>
  <c r="AH60" i="1"/>
  <c r="AH61" i="1"/>
  <c r="AH62" i="1"/>
  <c r="AH63" i="1"/>
  <c r="AH64" i="1"/>
  <c r="AH65" i="1"/>
  <c r="AH66" i="1"/>
  <c r="AH67" i="1"/>
  <c r="AH68" i="1"/>
  <c r="AH69" i="1"/>
  <c r="AH70" i="1"/>
  <c r="AH71" i="1"/>
  <c r="AH72" i="1"/>
  <c r="AH73" i="1"/>
  <c r="AH74" i="1"/>
  <c r="AH75" i="1"/>
  <c r="AH76" i="1"/>
  <c r="AH77" i="1"/>
  <c r="AH78" i="1"/>
  <c r="AH79" i="1"/>
  <c r="AH80" i="1"/>
  <c r="AH81" i="1"/>
  <c r="AH82" i="1"/>
  <c r="AH83" i="1"/>
  <c r="AH84" i="1"/>
  <c r="AH85" i="1"/>
  <c r="AH86" i="1"/>
  <c r="AH87" i="1"/>
  <c r="AH88" i="1"/>
  <c r="AH89" i="1"/>
  <c r="AH90" i="1"/>
  <c r="AH91" i="1"/>
  <c r="AH92" i="1"/>
  <c r="AH93" i="1"/>
  <c r="AH94" i="1"/>
  <c r="AH95" i="1"/>
  <c r="AH96" i="1"/>
  <c r="AH97" i="1"/>
  <c r="AH98" i="1"/>
  <c r="AH99" i="1"/>
  <c r="AH100" i="1"/>
  <c r="AH101" i="1"/>
  <c r="AH102" i="1"/>
  <c r="AH103" i="1"/>
  <c r="AH104" i="1"/>
  <c r="AH105" i="1"/>
  <c r="AH106" i="1"/>
  <c r="AH107" i="1"/>
  <c r="AH108" i="1"/>
  <c r="AH109" i="1"/>
  <c r="AH110" i="1"/>
  <c r="AH111" i="1"/>
  <c r="AH112" i="1"/>
  <c r="AH113" i="1"/>
  <c r="AH114" i="1"/>
  <c r="AH115" i="1"/>
  <c r="AH116" i="1"/>
  <c r="AH117" i="1"/>
  <c r="AH118" i="1"/>
  <c r="AH119" i="1"/>
  <c r="AH120" i="1"/>
  <c r="AH121" i="1"/>
  <c r="AH122" i="1"/>
  <c r="AH123" i="1"/>
  <c r="AH124" i="1"/>
  <c r="AH125" i="1"/>
  <c r="AH126" i="1"/>
  <c r="AH127" i="1"/>
  <c r="AH128" i="1"/>
  <c r="AH129" i="1"/>
  <c r="AH130" i="1"/>
  <c r="AH131" i="1"/>
  <c r="AH132" i="1"/>
  <c r="AH133" i="1"/>
  <c r="AH134" i="1"/>
  <c r="AH135" i="1"/>
  <c r="AH136" i="1"/>
  <c r="AH137" i="1"/>
  <c r="AH138" i="1"/>
  <c r="AH139" i="1"/>
  <c r="AH140" i="1"/>
  <c r="AH141" i="1"/>
  <c r="AH142" i="1"/>
  <c r="AH143" i="1"/>
  <c r="AH144" i="1"/>
  <c r="AH145" i="1"/>
  <c r="AH146" i="1"/>
  <c r="AH147" i="1"/>
  <c r="AH148" i="1"/>
  <c r="AG2" i="1"/>
  <c r="AG3" i="1"/>
  <c r="AG4" i="1"/>
  <c r="AG5" i="1"/>
  <c r="AG6" i="1"/>
  <c r="AG7" i="1"/>
  <c r="AG8" i="1"/>
  <c r="AG9" i="1"/>
  <c r="AG10" i="1"/>
  <c r="AG11" i="1"/>
  <c r="AG12" i="1"/>
  <c r="AG13" i="1"/>
  <c r="AG14" i="1"/>
  <c r="AG15" i="1"/>
  <c r="AG16" i="1"/>
  <c r="AG17" i="1"/>
  <c r="AG18" i="1"/>
  <c r="AG19" i="1"/>
  <c r="AG20" i="1"/>
  <c r="AG21" i="1"/>
  <c r="AG22" i="1"/>
  <c r="AG23" i="1"/>
  <c r="AG24" i="1"/>
  <c r="AG25" i="1"/>
  <c r="AG26" i="1"/>
  <c r="AG27" i="1"/>
  <c r="AG28" i="1"/>
  <c r="AG29" i="1"/>
  <c r="AG30" i="1"/>
  <c r="AG31" i="1"/>
  <c r="AG32" i="1"/>
  <c r="AG33" i="1"/>
  <c r="AG34" i="1"/>
  <c r="AG35" i="1"/>
  <c r="AG36" i="1"/>
  <c r="AG37" i="1"/>
  <c r="AG38" i="1"/>
  <c r="AG39" i="1"/>
  <c r="AG40" i="1"/>
  <c r="AG41" i="1"/>
  <c r="AG42" i="1"/>
  <c r="AG43" i="1"/>
  <c r="AG44" i="1"/>
  <c r="AG45" i="1"/>
  <c r="AG46" i="1"/>
  <c r="AG47" i="1"/>
  <c r="AG48" i="1"/>
  <c r="AG49" i="1"/>
  <c r="AG50" i="1"/>
  <c r="AG51" i="1"/>
  <c r="AG52" i="1"/>
  <c r="AG53" i="1"/>
  <c r="AG54" i="1"/>
  <c r="AG55" i="1"/>
  <c r="AG56" i="1"/>
  <c r="AG57" i="1"/>
  <c r="AG58" i="1"/>
  <c r="AG59" i="1"/>
  <c r="AG60" i="1"/>
  <c r="AG61" i="1"/>
  <c r="AG62" i="1"/>
  <c r="AG63" i="1"/>
  <c r="AG64" i="1"/>
  <c r="AG65" i="1"/>
  <c r="AG66" i="1"/>
  <c r="AG67" i="1"/>
  <c r="AG68" i="1"/>
  <c r="AG69" i="1"/>
  <c r="AG70" i="1"/>
  <c r="AG71" i="1"/>
  <c r="AG72" i="1"/>
  <c r="AG73" i="1"/>
  <c r="AG74" i="1"/>
  <c r="AG75" i="1"/>
  <c r="AG76" i="1"/>
  <c r="AG77" i="1"/>
  <c r="AG78" i="1"/>
  <c r="AG79" i="1"/>
  <c r="AG80" i="1"/>
  <c r="AG81" i="1"/>
  <c r="AG82" i="1"/>
  <c r="AG83" i="1"/>
  <c r="AG84" i="1"/>
  <c r="AG85" i="1"/>
  <c r="AG86" i="1"/>
  <c r="AG87" i="1"/>
  <c r="AG88" i="1"/>
  <c r="AG89" i="1"/>
  <c r="AG90" i="1"/>
  <c r="AG91" i="1"/>
  <c r="AG92" i="1"/>
  <c r="AG93" i="1"/>
  <c r="AG94" i="1"/>
  <c r="AG95" i="1"/>
  <c r="AG96" i="1"/>
  <c r="AG97" i="1"/>
  <c r="AG98" i="1"/>
  <c r="AG99" i="1"/>
  <c r="AG100" i="1"/>
  <c r="AG101" i="1"/>
  <c r="AG102" i="1"/>
  <c r="AG103" i="1"/>
  <c r="AG104" i="1"/>
  <c r="AG105" i="1"/>
  <c r="AG106" i="1"/>
  <c r="AG107" i="1"/>
  <c r="AG108" i="1"/>
  <c r="AG109" i="1"/>
  <c r="AG110" i="1"/>
  <c r="AG111" i="1"/>
  <c r="AG112" i="1"/>
  <c r="AG113" i="1"/>
  <c r="AG114" i="1"/>
  <c r="AG115" i="1"/>
  <c r="AG116" i="1"/>
  <c r="AG117" i="1"/>
  <c r="AG118" i="1"/>
  <c r="AG119" i="1"/>
  <c r="AG120" i="1"/>
  <c r="AG121" i="1"/>
  <c r="AG122" i="1"/>
  <c r="AG123" i="1"/>
  <c r="AG124" i="1"/>
  <c r="AG125" i="1"/>
  <c r="AG126" i="1"/>
  <c r="AG127" i="1"/>
  <c r="AG128" i="1"/>
  <c r="AG129" i="1"/>
  <c r="AG130" i="1"/>
  <c r="AG131" i="1"/>
  <c r="AG132" i="1"/>
  <c r="AG133" i="1"/>
  <c r="AG134" i="1"/>
  <c r="AG135" i="1"/>
  <c r="AG136" i="1"/>
  <c r="AG137" i="1"/>
  <c r="AG138" i="1"/>
  <c r="AG139" i="1"/>
  <c r="AG140" i="1"/>
  <c r="AG141" i="1"/>
  <c r="AG142" i="1"/>
  <c r="AG143" i="1"/>
  <c r="AG144" i="1"/>
  <c r="AG145" i="1"/>
  <c r="AG146" i="1"/>
  <c r="AG147" i="1"/>
  <c r="AG148" i="1"/>
  <c r="Z2" i="1"/>
  <c r="Y3" i="3"/>
  <c r="Y4" i="3"/>
  <c r="Y5" i="3"/>
  <c r="Y6" i="3"/>
  <c r="Y7" i="3"/>
  <c r="Y8" i="3"/>
  <c r="Y9" i="3"/>
  <c r="Y10" i="3"/>
  <c r="Y11" i="3"/>
  <c r="Y12" i="3"/>
  <c r="Y13" i="3"/>
  <c r="Y14" i="3"/>
  <c r="Y15" i="3"/>
  <c r="Y16" i="3"/>
  <c r="Y17" i="3"/>
  <c r="Y18" i="3"/>
  <c r="Y19" i="3"/>
  <c r="Y20" i="3"/>
  <c r="Y21" i="3"/>
  <c r="Y22" i="3"/>
  <c r="Y23" i="3"/>
  <c r="Y24" i="3"/>
  <c r="Y25" i="3"/>
  <c r="Y26" i="3"/>
  <c r="Y27" i="3"/>
  <c r="Y28" i="3"/>
  <c r="Y29" i="3"/>
  <c r="Y30" i="3"/>
  <c r="Y31" i="3"/>
  <c r="Y32" i="3"/>
  <c r="Y33" i="3"/>
  <c r="Y34" i="3"/>
  <c r="Y35" i="3"/>
  <c r="Y36" i="3"/>
  <c r="Y37" i="3"/>
  <c r="Y38" i="3"/>
  <c r="Y39" i="3"/>
  <c r="Y40" i="3"/>
  <c r="Y41" i="3"/>
  <c r="Y42" i="3"/>
  <c r="Y43" i="3"/>
  <c r="Y44" i="3"/>
  <c r="Y45" i="3"/>
  <c r="Y46" i="3"/>
  <c r="Y47" i="3"/>
  <c r="Y48" i="3"/>
  <c r="Y49" i="3"/>
  <c r="Y50" i="3"/>
  <c r="Y51" i="3"/>
  <c r="Y52" i="3"/>
  <c r="Y53" i="3"/>
  <c r="Y54" i="3"/>
  <c r="Y55" i="3"/>
  <c r="Y56" i="3"/>
  <c r="Y57" i="3"/>
  <c r="Y58" i="3"/>
  <c r="Y59" i="3"/>
  <c r="Y60" i="3"/>
  <c r="Y61" i="3"/>
  <c r="Y62" i="3"/>
  <c r="Y63" i="3"/>
  <c r="Y64" i="3"/>
  <c r="Y65" i="3"/>
  <c r="Y66" i="3"/>
  <c r="Y67" i="3"/>
  <c r="Y68" i="3"/>
  <c r="Y69" i="3"/>
  <c r="Y70" i="3"/>
  <c r="Y71" i="3"/>
  <c r="Y72" i="3"/>
  <c r="Y73" i="3"/>
  <c r="Y74" i="3"/>
  <c r="Y75" i="3"/>
  <c r="Y76" i="3"/>
  <c r="Y77" i="3"/>
  <c r="Y78" i="3"/>
  <c r="Y79" i="3"/>
  <c r="Y80" i="3"/>
  <c r="Y81" i="3"/>
  <c r="Y82" i="3"/>
  <c r="Y83" i="3"/>
  <c r="Y2" i="3"/>
  <c r="X3" i="3"/>
  <c r="X4" i="3"/>
  <c r="X5" i="3"/>
  <c r="X6" i="3"/>
  <c r="X7" i="3"/>
  <c r="X8" i="3"/>
  <c r="X9" i="3"/>
  <c r="X10" i="3"/>
  <c r="X11" i="3"/>
  <c r="X12" i="3"/>
  <c r="X13" i="3"/>
  <c r="X14" i="3"/>
  <c r="X15" i="3"/>
  <c r="X16" i="3"/>
  <c r="X17" i="3"/>
  <c r="X18" i="3"/>
  <c r="X19" i="3"/>
  <c r="X20" i="3"/>
  <c r="X21" i="3"/>
  <c r="X22" i="3"/>
  <c r="X23" i="3"/>
  <c r="X24" i="3"/>
  <c r="X25" i="3"/>
  <c r="X26" i="3"/>
  <c r="X27" i="3"/>
  <c r="X28" i="3"/>
  <c r="X29" i="3"/>
  <c r="X30" i="3"/>
  <c r="X31" i="3"/>
  <c r="X32" i="3"/>
  <c r="X33" i="3"/>
  <c r="X34" i="3"/>
  <c r="X35" i="3"/>
  <c r="X36" i="3"/>
  <c r="X37" i="3"/>
  <c r="X38" i="3"/>
  <c r="X39" i="3"/>
  <c r="X40" i="3"/>
  <c r="X41" i="3"/>
  <c r="X42" i="3"/>
  <c r="X43" i="3"/>
  <c r="X44" i="3"/>
  <c r="X45" i="3"/>
  <c r="X46" i="3"/>
  <c r="X47" i="3"/>
  <c r="X48" i="3"/>
  <c r="X49" i="3"/>
  <c r="X50" i="3"/>
  <c r="X51" i="3"/>
  <c r="X52" i="3"/>
  <c r="X53" i="3"/>
  <c r="X54" i="3"/>
  <c r="X55" i="3"/>
  <c r="X56" i="3"/>
  <c r="X57" i="3"/>
  <c r="X58" i="3"/>
  <c r="X59" i="3"/>
  <c r="X60" i="3"/>
  <c r="X61" i="3"/>
  <c r="X62" i="3"/>
  <c r="X63" i="3"/>
  <c r="X64" i="3"/>
  <c r="X65" i="3"/>
  <c r="X66" i="3"/>
  <c r="X67" i="3"/>
  <c r="X68" i="3"/>
  <c r="X69" i="3"/>
  <c r="X70" i="3"/>
  <c r="X71" i="3"/>
  <c r="X72" i="3"/>
  <c r="X73" i="3"/>
  <c r="X74" i="3"/>
  <c r="X75" i="3"/>
  <c r="X76" i="3"/>
  <c r="X77" i="3"/>
  <c r="X78" i="3"/>
  <c r="X79" i="3"/>
  <c r="X80" i="3"/>
  <c r="X81" i="3"/>
  <c r="X82" i="3"/>
  <c r="X83" i="3"/>
  <c r="X2" i="3"/>
  <c r="W3" i="3"/>
  <c r="W4" i="3"/>
  <c r="W5" i="3"/>
  <c r="W6" i="3"/>
  <c r="W7" i="3"/>
  <c r="W8" i="3"/>
  <c r="W9" i="3"/>
  <c r="W10" i="3"/>
  <c r="W11" i="3"/>
  <c r="W12" i="3"/>
  <c r="W13" i="3"/>
  <c r="W14" i="3"/>
  <c r="W15" i="3"/>
  <c r="W16" i="3"/>
  <c r="W17" i="3"/>
  <c r="W18" i="3"/>
  <c r="W19" i="3"/>
  <c r="W20" i="3"/>
  <c r="W21" i="3"/>
  <c r="W22" i="3"/>
  <c r="W23" i="3"/>
  <c r="W24" i="3"/>
  <c r="W25" i="3"/>
  <c r="W26" i="3"/>
  <c r="W27" i="3"/>
  <c r="W28" i="3"/>
  <c r="W29" i="3"/>
  <c r="W30" i="3"/>
  <c r="W31" i="3"/>
  <c r="W32" i="3"/>
  <c r="W33" i="3"/>
  <c r="W34" i="3"/>
  <c r="W35" i="3"/>
  <c r="W36" i="3"/>
  <c r="W37" i="3"/>
  <c r="W38" i="3"/>
  <c r="W39" i="3"/>
  <c r="W40" i="3"/>
  <c r="W41" i="3"/>
  <c r="W42" i="3"/>
  <c r="W43" i="3"/>
  <c r="W44" i="3"/>
  <c r="W45" i="3"/>
  <c r="W46" i="3"/>
  <c r="W47" i="3"/>
  <c r="W48" i="3"/>
  <c r="W49" i="3"/>
  <c r="W50" i="3"/>
  <c r="W51" i="3"/>
  <c r="W52" i="3"/>
  <c r="W53" i="3"/>
  <c r="W54" i="3"/>
  <c r="W55" i="3"/>
  <c r="W56" i="3"/>
  <c r="W57" i="3"/>
  <c r="W58" i="3"/>
  <c r="W59" i="3"/>
  <c r="W60" i="3"/>
  <c r="W61" i="3"/>
  <c r="W62" i="3"/>
  <c r="W63" i="3"/>
  <c r="W64" i="3"/>
  <c r="W65" i="3"/>
  <c r="W66" i="3"/>
  <c r="W67" i="3"/>
  <c r="W68" i="3"/>
  <c r="W69" i="3"/>
  <c r="W70" i="3"/>
  <c r="W71" i="3"/>
  <c r="W72" i="3"/>
  <c r="W73" i="3"/>
  <c r="W74" i="3"/>
  <c r="W75" i="3"/>
  <c r="W76" i="3"/>
  <c r="W77" i="3"/>
  <c r="W78" i="3"/>
  <c r="W79" i="3"/>
  <c r="W80" i="3"/>
  <c r="W81" i="3"/>
  <c r="W82" i="3"/>
  <c r="W83" i="3"/>
  <c r="W2" i="3"/>
  <c r="V3" i="3"/>
  <c r="V4" i="3"/>
  <c r="V5" i="3"/>
  <c r="V6" i="3"/>
  <c r="V7" i="3"/>
  <c r="V8" i="3"/>
  <c r="V9" i="3"/>
  <c r="V10" i="3"/>
  <c r="V11" i="3"/>
  <c r="V12" i="3"/>
  <c r="V13" i="3"/>
  <c r="V14" i="3"/>
  <c r="V15" i="3"/>
  <c r="V16" i="3"/>
  <c r="V17" i="3"/>
  <c r="V18" i="3"/>
  <c r="V19" i="3"/>
  <c r="V20" i="3"/>
  <c r="V21" i="3"/>
  <c r="V22" i="3"/>
  <c r="V23" i="3"/>
  <c r="V24" i="3"/>
  <c r="V25" i="3"/>
  <c r="V26" i="3"/>
  <c r="V27" i="3"/>
  <c r="V28" i="3"/>
  <c r="V29" i="3"/>
  <c r="V30" i="3"/>
  <c r="V31" i="3"/>
  <c r="V32" i="3"/>
  <c r="V33" i="3"/>
  <c r="V34" i="3"/>
  <c r="V35" i="3"/>
  <c r="V36" i="3"/>
  <c r="V37" i="3"/>
  <c r="V38" i="3"/>
  <c r="V39" i="3"/>
  <c r="V40" i="3"/>
  <c r="V41" i="3"/>
  <c r="V42" i="3"/>
  <c r="V43" i="3"/>
  <c r="V44" i="3"/>
  <c r="V45" i="3"/>
  <c r="V46" i="3"/>
  <c r="V47" i="3"/>
  <c r="V48" i="3"/>
  <c r="V49" i="3"/>
  <c r="V50" i="3"/>
  <c r="V51" i="3"/>
  <c r="V52" i="3"/>
  <c r="V53" i="3"/>
  <c r="V54" i="3"/>
  <c r="V55" i="3"/>
  <c r="V56" i="3"/>
  <c r="V57" i="3"/>
  <c r="V58" i="3"/>
  <c r="V59" i="3"/>
  <c r="V60" i="3"/>
  <c r="V61" i="3"/>
  <c r="V62" i="3"/>
  <c r="V63" i="3"/>
  <c r="V64" i="3"/>
  <c r="V65" i="3"/>
  <c r="V66" i="3"/>
  <c r="V67" i="3"/>
  <c r="V68" i="3"/>
  <c r="V69" i="3"/>
  <c r="V70" i="3"/>
  <c r="V71" i="3"/>
  <c r="V72" i="3"/>
  <c r="V73" i="3"/>
  <c r="V74" i="3"/>
  <c r="V75" i="3"/>
  <c r="V76" i="3"/>
  <c r="V77" i="3"/>
  <c r="V78" i="3"/>
  <c r="V79" i="3"/>
  <c r="V80" i="3"/>
  <c r="V81" i="3"/>
  <c r="V82" i="3"/>
  <c r="V83" i="3"/>
  <c r="V2" i="3"/>
  <c r="U3" i="3"/>
  <c r="U4" i="3"/>
  <c r="U5" i="3"/>
  <c r="U6" i="3"/>
  <c r="U7" i="3"/>
  <c r="U8" i="3"/>
  <c r="U9" i="3"/>
  <c r="U10" i="3"/>
  <c r="U11" i="3"/>
  <c r="U12" i="3"/>
  <c r="U13" i="3"/>
  <c r="U14" i="3"/>
  <c r="U15" i="3"/>
  <c r="U16" i="3"/>
  <c r="U17" i="3"/>
  <c r="U18" i="3"/>
  <c r="U19" i="3"/>
  <c r="U20" i="3"/>
  <c r="U21" i="3"/>
  <c r="U22" i="3"/>
  <c r="U23" i="3"/>
  <c r="U24" i="3"/>
  <c r="U25" i="3"/>
  <c r="U26" i="3"/>
  <c r="U27" i="3"/>
  <c r="U28" i="3"/>
  <c r="U29" i="3"/>
  <c r="U30" i="3"/>
  <c r="U31" i="3"/>
  <c r="U32" i="3"/>
  <c r="U33" i="3"/>
  <c r="U34" i="3"/>
  <c r="U35" i="3"/>
  <c r="U36" i="3"/>
  <c r="U37" i="3"/>
  <c r="U38" i="3"/>
  <c r="U39" i="3"/>
  <c r="U40" i="3"/>
  <c r="U41" i="3"/>
  <c r="U42" i="3"/>
  <c r="U43" i="3"/>
  <c r="U44" i="3"/>
  <c r="U45" i="3"/>
  <c r="U46" i="3"/>
  <c r="U47" i="3"/>
  <c r="U48" i="3"/>
  <c r="U49" i="3"/>
  <c r="U50" i="3"/>
  <c r="U51" i="3"/>
  <c r="U52" i="3"/>
  <c r="U53" i="3"/>
  <c r="U54" i="3"/>
  <c r="U55" i="3"/>
  <c r="U56" i="3"/>
  <c r="U57" i="3"/>
  <c r="U58" i="3"/>
  <c r="U59" i="3"/>
  <c r="U60" i="3"/>
  <c r="U61" i="3"/>
  <c r="U62" i="3"/>
  <c r="U63" i="3"/>
  <c r="U64" i="3"/>
  <c r="U65" i="3"/>
  <c r="U66" i="3"/>
  <c r="U67" i="3"/>
  <c r="U68" i="3"/>
  <c r="U69" i="3"/>
  <c r="U70" i="3"/>
  <c r="U71" i="3"/>
  <c r="U72" i="3"/>
  <c r="U73" i="3"/>
  <c r="U74" i="3"/>
  <c r="U75" i="3"/>
  <c r="U76" i="3"/>
  <c r="U77" i="3"/>
  <c r="U78" i="3"/>
  <c r="U79" i="3"/>
  <c r="U80" i="3"/>
  <c r="U81" i="3"/>
  <c r="U82" i="3"/>
  <c r="U83" i="3"/>
  <c r="U2" i="3"/>
  <c r="T3" i="3"/>
  <c r="T4" i="3"/>
  <c r="T5" i="3"/>
  <c r="T6" i="3"/>
  <c r="T7" i="3"/>
  <c r="T8" i="3"/>
  <c r="T9" i="3"/>
  <c r="T10" i="3"/>
  <c r="T11" i="3"/>
  <c r="T12" i="3"/>
  <c r="T13" i="3"/>
  <c r="T14" i="3"/>
  <c r="T15" i="3"/>
  <c r="T16" i="3"/>
  <c r="T17" i="3"/>
  <c r="T18" i="3"/>
  <c r="T19" i="3"/>
  <c r="T20" i="3"/>
  <c r="T21" i="3"/>
  <c r="T22" i="3"/>
  <c r="T23" i="3"/>
  <c r="T24" i="3"/>
  <c r="T25" i="3"/>
  <c r="T26" i="3"/>
  <c r="T27" i="3"/>
  <c r="T28" i="3"/>
  <c r="T29" i="3"/>
  <c r="T30" i="3"/>
  <c r="T31" i="3"/>
  <c r="T32" i="3"/>
  <c r="T33" i="3"/>
  <c r="T34" i="3"/>
  <c r="T35" i="3"/>
  <c r="T36" i="3"/>
  <c r="T37" i="3"/>
  <c r="T38" i="3"/>
  <c r="T39" i="3"/>
  <c r="T40" i="3"/>
  <c r="T41" i="3"/>
  <c r="T42" i="3"/>
  <c r="T43" i="3"/>
  <c r="T44" i="3"/>
  <c r="T45" i="3"/>
  <c r="T46" i="3"/>
  <c r="T47" i="3"/>
  <c r="T48" i="3"/>
  <c r="T49" i="3"/>
  <c r="T50" i="3"/>
  <c r="T51" i="3"/>
  <c r="T52" i="3"/>
  <c r="T53" i="3"/>
  <c r="T54" i="3"/>
  <c r="T55" i="3"/>
  <c r="T56" i="3"/>
  <c r="T57" i="3"/>
  <c r="T58" i="3"/>
  <c r="T59" i="3"/>
  <c r="T60" i="3"/>
  <c r="T61" i="3"/>
  <c r="T62" i="3"/>
  <c r="T63" i="3"/>
  <c r="T64" i="3"/>
  <c r="T65" i="3"/>
  <c r="T66" i="3"/>
  <c r="T67" i="3"/>
  <c r="T68" i="3"/>
  <c r="T69" i="3"/>
  <c r="T70" i="3"/>
  <c r="T71" i="3"/>
  <c r="T72" i="3"/>
  <c r="T73" i="3"/>
  <c r="T74" i="3"/>
  <c r="T75" i="3"/>
  <c r="T76" i="3"/>
  <c r="T77" i="3"/>
  <c r="T78" i="3"/>
  <c r="T79" i="3"/>
  <c r="T80" i="3"/>
  <c r="T81" i="3"/>
  <c r="T82" i="3"/>
  <c r="T83" i="3"/>
  <c r="T2" i="3"/>
  <c r="S2" i="3"/>
  <c r="S31" i="3"/>
  <c r="S32" i="3"/>
  <c r="S33" i="3"/>
  <c r="S34" i="3"/>
  <c r="S35" i="3"/>
  <c r="S36" i="3"/>
  <c r="S37" i="3"/>
  <c r="S38" i="3"/>
  <c r="S39" i="3"/>
  <c r="S40" i="3"/>
  <c r="S41" i="3"/>
  <c r="S42" i="3"/>
  <c r="S43" i="3"/>
  <c r="S44" i="3"/>
  <c r="S45" i="3"/>
  <c r="S46" i="3"/>
  <c r="S47" i="3"/>
  <c r="S48" i="3"/>
  <c r="S49" i="3"/>
  <c r="S50" i="3"/>
  <c r="S51" i="3"/>
  <c r="S52" i="3"/>
  <c r="S53" i="3"/>
  <c r="S54" i="3"/>
  <c r="S55" i="3"/>
  <c r="S56" i="3"/>
  <c r="S57" i="3"/>
  <c r="S58" i="3"/>
  <c r="S59" i="3"/>
  <c r="S60" i="3"/>
  <c r="S61" i="3"/>
  <c r="S62" i="3"/>
  <c r="S63" i="3"/>
  <c r="S64" i="3"/>
  <c r="S65" i="3"/>
  <c r="S66" i="3"/>
  <c r="S67" i="3"/>
  <c r="S68" i="3"/>
  <c r="S69" i="3"/>
  <c r="S70" i="3"/>
  <c r="S71" i="3"/>
  <c r="S72" i="3"/>
  <c r="S73" i="3"/>
  <c r="S74" i="3"/>
  <c r="S75" i="3"/>
  <c r="S76" i="3"/>
  <c r="S77" i="3"/>
  <c r="S78" i="3"/>
  <c r="S79" i="3"/>
  <c r="S80" i="3"/>
  <c r="S81" i="3"/>
  <c r="S82" i="3"/>
  <c r="S83" i="3"/>
  <c r="S3" i="3"/>
  <c r="S4" i="3"/>
  <c r="S5" i="3"/>
  <c r="S6" i="3"/>
  <c r="S7" i="3"/>
  <c r="S8" i="3"/>
  <c r="S9" i="3"/>
  <c r="S10" i="3"/>
  <c r="S11" i="3"/>
  <c r="S12" i="3"/>
  <c r="S13" i="3"/>
  <c r="S14" i="3"/>
  <c r="S15" i="3"/>
  <c r="S16" i="3"/>
  <c r="S17" i="3"/>
  <c r="S18" i="3"/>
  <c r="S19" i="3"/>
  <c r="S20" i="3"/>
  <c r="S21" i="3"/>
  <c r="S22" i="3"/>
  <c r="S23" i="3"/>
  <c r="S24" i="3"/>
  <c r="S25" i="3"/>
  <c r="S26" i="3"/>
  <c r="S27" i="3"/>
  <c r="S28" i="3"/>
  <c r="S29" i="3"/>
  <c r="S30" i="3"/>
  <c r="B3" i="7"/>
  <c r="B4" i="7"/>
  <c r="B5" i="7"/>
  <c r="B6" i="7"/>
  <c r="B7" i="7"/>
  <c r="B8" i="7"/>
  <c r="B9" i="7"/>
  <c r="B10" i="7"/>
  <c r="B11" i="7"/>
  <c r="B12" i="7"/>
  <c r="B13" i="7"/>
  <c r="B14" i="7"/>
  <c r="B15" i="7"/>
  <c r="B16" i="7"/>
  <c r="B17" i="7"/>
  <c r="B18" i="7"/>
  <c r="B19" i="7"/>
  <c r="B20" i="7"/>
  <c r="B21" i="7"/>
  <c r="B22" i="7"/>
  <c r="B23" i="7"/>
  <c r="B24" i="7"/>
  <c r="B25" i="7"/>
  <c r="B26" i="7"/>
  <c r="B27" i="7"/>
  <c r="B28" i="7"/>
  <c r="B29" i="7"/>
  <c r="B30" i="7"/>
  <c r="B31" i="7"/>
  <c r="B32" i="7"/>
  <c r="B33" i="7"/>
  <c r="B34" i="7"/>
  <c r="B35" i="7"/>
  <c r="B36" i="7"/>
  <c r="B37" i="7"/>
  <c r="B38" i="7"/>
  <c r="B39" i="7"/>
  <c r="B40" i="7"/>
  <c r="B41" i="7"/>
  <c r="B42" i="7"/>
  <c r="B43" i="7"/>
  <c r="B44" i="7"/>
  <c r="B45" i="7"/>
  <c r="B46" i="7"/>
  <c r="B47" i="7"/>
  <c r="B48" i="7"/>
  <c r="B49" i="7"/>
  <c r="B50" i="7"/>
  <c r="B51" i="7"/>
  <c r="B52" i="7"/>
  <c r="B53" i="7"/>
  <c r="B2" i="7"/>
  <c r="AA3" i="1"/>
  <c r="AA4" i="1"/>
  <c r="AA5" i="1"/>
  <c r="AA6" i="1"/>
  <c r="AA7" i="1"/>
  <c r="AA8" i="1"/>
  <c r="AA9" i="1"/>
  <c r="AA10" i="1"/>
  <c r="AA11" i="1"/>
  <c r="AA12" i="1"/>
  <c r="AA13" i="1"/>
  <c r="AA14" i="1"/>
  <c r="AA15" i="1"/>
  <c r="AA16" i="1"/>
  <c r="AA17" i="1"/>
  <c r="AA18" i="1"/>
  <c r="AA19" i="1"/>
  <c r="AA20" i="1"/>
  <c r="AA21" i="1"/>
  <c r="AA22" i="1"/>
  <c r="AA23" i="1"/>
  <c r="AA24" i="1"/>
  <c r="AA25" i="1"/>
  <c r="AA26" i="1"/>
  <c r="AA27" i="1"/>
  <c r="AA28" i="1"/>
  <c r="AA29" i="1"/>
  <c r="AA30" i="1"/>
  <c r="AA31" i="1"/>
  <c r="AA32" i="1"/>
  <c r="AA33" i="1"/>
  <c r="AA34" i="1"/>
  <c r="AA35" i="1"/>
  <c r="AA36" i="1"/>
  <c r="AA37" i="1"/>
  <c r="AA38" i="1"/>
  <c r="AA39" i="1"/>
  <c r="AA40" i="1"/>
  <c r="AA41" i="1"/>
  <c r="AA42" i="1"/>
  <c r="AA43" i="1"/>
  <c r="AA44" i="1"/>
  <c r="AA45" i="1"/>
  <c r="AA46" i="1"/>
  <c r="AA47" i="1"/>
  <c r="AA48" i="1"/>
  <c r="AA49" i="1"/>
  <c r="AA50" i="1"/>
  <c r="AA51" i="1"/>
  <c r="AA52" i="1"/>
  <c r="AA53" i="1"/>
  <c r="AA54" i="1"/>
  <c r="AA55" i="1"/>
  <c r="AA56" i="1"/>
  <c r="AA57" i="1"/>
  <c r="AA58" i="1"/>
  <c r="AA59" i="1"/>
  <c r="AA60" i="1"/>
  <c r="AA61" i="1"/>
  <c r="AA62" i="1"/>
  <c r="AA63" i="1"/>
  <c r="AA64" i="1"/>
  <c r="AA65" i="1"/>
  <c r="AA66" i="1"/>
  <c r="AA67" i="1"/>
  <c r="AA68" i="1"/>
  <c r="AA69" i="1"/>
  <c r="AA70" i="1"/>
  <c r="AA71" i="1"/>
  <c r="AA72" i="1"/>
  <c r="AA73" i="1"/>
  <c r="AA74" i="1"/>
  <c r="AA75" i="1"/>
  <c r="AA76" i="1"/>
  <c r="AA77" i="1"/>
  <c r="AA78" i="1"/>
  <c r="AA79" i="1"/>
  <c r="AA80" i="1"/>
  <c r="AA81" i="1"/>
  <c r="AA82" i="1"/>
  <c r="AA83" i="1"/>
  <c r="AA84" i="1"/>
  <c r="AA85" i="1"/>
  <c r="AA86" i="1"/>
  <c r="AA87" i="1"/>
  <c r="AA88" i="1"/>
  <c r="AA89" i="1"/>
  <c r="AA90" i="1"/>
  <c r="AA91" i="1"/>
  <c r="AA92" i="1"/>
  <c r="AA93" i="1"/>
  <c r="AA94" i="1"/>
  <c r="AA95" i="1"/>
  <c r="AA96" i="1"/>
  <c r="AA97" i="1"/>
  <c r="AA98" i="1"/>
  <c r="AA99" i="1"/>
  <c r="AA100" i="1"/>
  <c r="AA101" i="1"/>
  <c r="AA102" i="1"/>
  <c r="AA103" i="1"/>
  <c r="AA104" i="1"/>
  <c r="AA105" i="1"/>
  <c r="AA106" i="1"/>
  <c r="AA107" i="1"/>
  <c r="AA108" i="1"/>
  <c r="AA109" i="1"/>
  <c r="AA110" i="1"/>
  <c r="AA111" i="1"/>
  <c r="AA112" i="1"/>
  <c r="AA113" i="1"/>
  <c r="AA114" i="1"/>
  <c r="AA115" i="1"/>
  <c r="AA116" i="1"/>
  <c r="AA117" i="1"/>
  <c r="AA118" i="1"/>
  <c r="AA119" i="1"/>
  <c r="AA120" i="1"/>
  <c r="AA121" i="1"/>
  <c r="AA122" i="1"/>
  <c r="AA123" i="1"/>
  <c r="AA124" i="1"/>
  <c r="AA125" i="1"/>
  <c r="AA126" i="1"/>
  <c r="AA127" i="1"/>
  <c r="AA128" i="1"/>
  <c r="AA129" i="1"/>
  <c r="AA130" i="1"/>
  <c r="AA131" i="1"/>
  <c r="AA132" i="1"/>
  <c r="AA133" i="1"/>
  <c r="AA134" i="1"/>
  <c r="AA135" i="1"/>
  <c r="AA136" i="1"/>
  <c r="AA137" i="1"/>
  <c r="AA138" i="1"/>
  <c r="AA139" i="1"/>
  <c r="AA140" i="1"/>
  <c r="AA141" i="1"/>
  <c r="AA142" i="1"/>
  <c r="AA143" i="1"/>
  <c r="AA144" i="1"/>
  <c r="AA145" i="1"/>
  <c r="AA146" i="1"/>
  <c r="AA147" i="1"/>
  <c r="AA148" i="1"/>
  <c r="AA2" i="1"/>
  <c r="AF3" i="1"/>
  <c r="AF4" i="1"/>
  <c r="AF5" i="1"/>
  <c r="AF6" i="1"/>
  <c r="AF7" i="1"/>
  <c r="AF8" i="1"/>
  <c r="AF9" i="1"/>
  <c r="AF10" i="1"/>
  <c r="AF11" i="1"/>
  <c r="AF12" i="1"/>
  <c r="AF13" i="1"/>
  <c r="AF14" i="1"/>
  <c r="AF15" i="1"/>
  <c r="AF16" i="1"/>
  <c r="AF17" i="1"/>
  <c r="AF18" i="1"/>
  <c r="AF19" i="1"/>
  <c r="AF20" i="1"/>
  <c r="AF21" i="1"/>
  <c r="AF22" i="1"/>
  <c r="AF23" i="1"/>
  <c r="AF24" i="1"/>
  <c r="AF25" i="1"/>
  <c r="AF26" i="1"/>
  <c r="AF27" i="1"/>
  <c r="AF28" i="1"/>
  <c r="AF29" i="1"/>
  <c r="AF30" i="1"/>
  <c r="AF31" i="1"/>
  <c r="AF32" i="1"/>
  <c r="AF33" i="1"/>
  <c r="AF34" i="1"/>
  <c r="AF35" i="1"/>
  <c r="AF36" i="1"/>
  <c r="AF37" i="1"/>
  <c r="AF38" i="1"/>
  <c r="AF39" i="1"/>
  <c r="AF40" i="1"/>
  <c r="AF41" i="1"/>
  <c r="AF42" i="1"/>
  <c r="AF43" i="1"/>
  <c r="AF44" i="1"/>
  <c r="AF45" i="1"/>
  <c r="AF46" i="1"/>
  <c r="AF47" i="1"/>
  <c r="AF48" i="1"/>
  <c r="AF49" i="1"/>
  <c r="AF50" i="1"/>
  <c r="AF51" i="1"/>
  <c r="AF52" i="1"/>
  <c r="AF53" i="1"/>
  <c r="AF54" i="1"/>
  <c r="AF55" i="1"/>
  <c r="AF56" i="1"/>
  <c r="AF57" i="1"/>
  <c r="AF58" i="1"/>
  <c r="AF59" i="1"/>
  <c r="AF60" i="1"/>
  <c r="AF61" i="1"/>
  <c r="AF62" i="1"/>
  <c r="AF63" i="1"/>
  <c r="AF64" i="1"/>
  <c r="AF65" i="1"/>
  <c r="AF66" i="1"/>
  <c r="AF67" i="1"/>
  <c r="AF68" i="1"/>
  <c r="AF69" i="1"/>
  <c r="AF70" i="1"/>
  <c r="AF71" i="1"/>
  <c r="AF72" i="1"/>
  <c r="AF73" i="1"/>
  <c r="AF74" i="1"/>
  <c r="AF75" i="1"/>
  <c r="AF76" i="1"/>
  <c r="AF77" i="1"/>
  <c r="AF78" i="1"/>
  <c r="AF79" i="1"/>
  <c r="AF80" i="1"/>
  <c r="AF81" i="1"/>
  <c r="AF82" i="1"/>
  <c r="AF83" i="1"/>
  <c r="AF84" i="1"/>
  <c r="AF85" i="1"/>
  <c r="AF86" i="1"/>
  <c r="AF87" i="1"/>
  <c r="AF88" i="1"/>
  <c r="AF89" i="1"/>
  <c r="AF90" i="1"/>
  <c r="AF91" i="1"/>
  <c r="AF92" i="1"/>
  <c r="AF93" i="1"/>
  <c r="AF94" i="1"/>
  <c r="AF95" i="1"/>
  <c r="AF96" i="1"/>
  <c r="AF97" i="1"/>
  <c r="AF98" i="1"/>
  <c r="AF99" i="1"/>
  <c r="AF100" i="1"/>
  <c r="AF101" i="1"/>
  <c r="AF102" i="1"/>
  <c r="AF103" i="1"/>
  <c r="AF104" i="1"/>
  <c r="AF105" i="1"/>
  <c r="AF106" i="1"/>
  <c r="AF107" i="1"/>
  <c r="AF108" i="1"/>
  <c r="AF109" i="1"/>
  <c r="AF110" i="1"/>
  <c r="AF111" i="1"/>
  <c r="AF112" i="1"/>
  <c r="AF113" i="1"/>
  <c r="AF114" i="1"/>
  <c r="AF115" i="1"/>
  <c r="AF116" i="1"/>
  <c r="AF117" i="1"/>
  <c r="AF118" i="1"/>
  <c r="AF119" i="1"/>
  <c r="AF120" i="1"/>
  <c r="AF121" i="1"/>
  <c r="AF122" i="1"/>
  <c r="AF123" i="1"/>
  <c r="AF124" i="1"/>
  <c r="AF125" i="1"/>
  <c r="AF126" i="1"/>
  <c r="AF127" i="1"/>
  <c r="AF128" i="1"/>
  <c r="AF129" i="1"/>
  <c r="AF130" i="1"/>
  <c r="AF131" i="1"/>
  <c r="AF132" i="1"/>
  <c r="AF133" i="1"/>
  <c r="AF134" i="1"/>
  <c r="AF135" i="1"/>
  <c r="AF136" i="1"/>
  <c r="AF137" i="1"/>
  <c r="AF138" i="1"/>
  <c r="AW138" i="1" s="1"/>
  <c r="AF139" i="1"/>
  <c r="AF140" i="1"/>
  <c r="AF141" i="1"/>
  <c r="AF142" i="1"/>
  <c r="AF143" i="1"/>
  <c r="AF144" i="1"/>
  <c r="AF145" i="1"/>
  <c r="AF146" i="1"/>
  <c r="AF147" i="1"/>
  <c r="AF148" i="1"/>
  <c r="AF2" i="1"/>
  <c r="AE2" i="1"/>
  <c r="AE3" i="1"/>
  <c r="AE4" i="1"/>
  <c r="AE5" i="1"/>
  <c r="AE6" i="1"/>
  <c r="AE7" i="1"/>
  <c r="AE8" i="1"/>
  <c r="AE9" i="1"/>
  <c r="AE10" i="1"/>
  <c r="AE11" i="1"/>
  <c r="AE12" i="1"/>
  <c r="AE13"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4" i="1"/>
  <c r="AE45" i="1"/>
  <c r="AE46" i="1"/>
  <c r="AE47" i="1"/>
  <c r="AE48" i="1"/>
  <c r="AE49" i="1"/>
  <c r="AE50" i="1"/>
  <c r="AE51" i="1"/>
  <c r="AE52" i="1"/>
  <c r="AE53" i="1"/>
  <c r="AE54" i="1"/>
  <c r="AE55" i="1"/>
  <c r="AE56" i="1"/>
  <c r="AE57" i="1"/>
  <c r="AE58" i="1"/>
  <c r="AE59" i="1"/>
  <c r="AE60" i="1"/>
  <c r="AE61" i="1"/>
  <c r="AE62" i="1"/>
  <c r="AE63" i="1"/>
  <c r="AE64" i="1"/>
  <c r="AE65" i="1"/>
  <c r="AE66" i="1"/>
  <c r="AE67" i="1"/>
  <c r="AE68" i="1"/>
  <c r="AE69" i="1"/>
  <c r="AE70" i="1"/>
  <c r="AE71" i="1"/>
  <c r="AE72" i="1"/>
  <c r="AE73" i="1"/>
  <c r="AE74" i="1"/>
  <c r="AE75" i="1"/>
  <c r="AE76" i="1"/>
  <c r="AE77" i="1"/>
  <c r="AE78" i="1"/>
  <c r="AE79" i="1"/>
  <c r="AE80" i="1"/>
  <c r="AE81" i="1"/>
  <c r="AE82" i="1"/>
  <c r="AE83" i="1"/>
  <c r="AE84" i="1"/>
  <c r="AE85" i="1"/>
  <c r="AE86" i="1"/>
  <c r="AE87" i="1"/>
  <c r="AE88" i="1"/>
  <c r="AE89" i="1"/>
  <c r="AE90" i="1"/>
  <c r="AE91" i="1"/>
  <c r="AE92" i="1"/>
  <c r="AE93" i="1"/>
  <c r="AE94" i="1"/>
  <c r="AE95" i="1"/>
  <c r="AE96" i="1"/>
  <c r="AE97" i="1"/>
  <c r="AE98" i="1"/>
  <c r="AE99" i="1"/>
  <c r="AE100" i="1"/>
  <c r="AE101" i="1"/>
  <c r="AE102" i="1"/>
  <c r="AE103" i="1"/>
  <c r="AE104" i="1"/>
  <c r="AE105" i="1"/>
  <c r="AE106" i="1"/>
  <c r="AE107" i="1"/>
  <c r="AE108" i="1"/>
  <c r="AE109" i="1"/>
  <c r="AE110" i="1"/>
  <c r="AE111" i="1"/>
  <c r="AE112" i="1"/>
  <c r="AE113" i="1"/>
  <c r="AE114" i="1"/>
  <c r="AE115" i="1"/>
  <c r="AE116" i="1"/>
  <c r="AE117" i="1"/>
  <c r="AE118" i="1"/>
  <c r="AE119" i="1"/>
  <c r="AE120" i="1"/>
  <c r="AE121" i="1"/>
  <c r="AE122" i="1"/>
  <c r="AE123" i="1"/>
  <c r="AE124" i="1"/>
  <c r="AE125" i="1"/>
  <c r="AE126" i="1"/>
  <c r="AE127" i="1"/>
  <c r="AE128" i="1"/>
  <c r="AE129" i="1"/>
  <c r="AE130" i="1"/>
  <c r="AE131" i="1"/>
  <c r="AE132" i="1"/>
  <c r="AE133" i="1"/>
  <c r="AE134" i="1"/>
  <c r="AE135" i="1"/>
  <c r="AE136" i="1"/>
  <c r="AE137" i="1"/>
  <c r="AE138" i="1"/>
  <c r="AU138" i="1" s="1"/>
  <c r="AE139" i="1"/>
  <c r="AE140" i="1"/>
  <c r="AE141" i="1"/>
  <c r="AE142" i="1"/>
  <c r="AE143" i="1"/>
  <c r="AE144" i="1"/>
  <c r="AE145" i="1"/>
  <c r="AE146" i="1"/>
  <c r="AE147" i="1"/>
  <c r="AE148" i="1"/>
  <c r="AD3" i="1"/>
  <c r="AD4" i="1"/>
  <c r="AD5" i="1"/>
  <c r="AD6" i="1"/>
  <c r="AD7" i="1"/>
  <c r="AD8" i="1"/>
  <c r="AD9" i="1"/>
  <c r="AD10" i="1"/>
  <c r="AD11" i="1"/>
  <c r="AD12" i="1"/>
  <c r="AD13" i="1"/>
  <c r="AD14" i="1"/>
  <c r="AD15" i="1"/>
  <c r="AD16" i="1"/>
  <c r="AD17" i="1"/>
  <c r="AD18" i="1"/>
  <c r="AD19" i="1"/>
  <c r="AD20" i="1"/>
  <c r="AD21" i="1"/>
  <c r="AD22" i="1"/>
  <c r="AD23" i="1"/>
  <c r="AD24" i="1"/>
  <c r="AD25" i="1"/>
  <c r="AD26" i="1"/>
  <c r="AD27" i="1"/>
  <c r="AD28" i="1"/>
  <c r="AD29" i="1"/>
  <c r="AD30" i="1"/>
  <c r="AD31" i="1"/>
  <c r="AD32" i="1"/>
  <c r="AD33" i="1"/>
  <c r="AD34" i="1"/>
  <c r="AD35" i="1"/>
  <c r="AD36" i="1"/>
  <c r="AD37" i="1"/>
  <c r="AD38" i="1"/>
  <c r="AD39" i="1"/>
  <c r="AD40" i="1"/>
  <c r="AD41" i="1"/>
  <c r="AD42" i="1"/>
  <c r="AD43" i="1"/>
  <c r="AD44" i="1"/>
  <c r="AD45" i="1"/>
  <c r="AD46" i="1"/>
  <c r="AD47" i="1"/>
  <c r="AD48" i="1"/>
  <c r="AD49" i="1"/>
  <c r="AD50" i="1"/>
  <c r="AD51" i="1"/>
  <c r="AD52" i="1"/>
  <c r="AD53" i="1"/>
  <c r="AD54" i="1"/>
  <c r="AD55" i="1"/>
  <c r="AD56" i="1"/>
  <c r="AD57" i="1"/>
  <c r="AD58" i="1"/>
  <c r="AD59" i="1"/>
  <c r="AD60" i="1"/>
  <c r="AD61" i="1"/>
  <c r="AD62" i="1"/>
  <c r="AD63" i="1"/>
  <c r="AD64" i="1"/>
  <c r="AD65" i="1"/>
  <c r="AD66" i="1"/>
  <c r="AD67" i="1"/>
  <c r="AD68" i="1"/>
  <c r="AD69" i="1"/>
  <c r="AD70" i="1"/>
  <c r="AD71" i="1"/>
  <c r="AD72" i="1"/>
  <c r="AD73" i="1"/>
  <c r="AD74" i="1"/>
  <c r="AD75" i="1"/>
  <c r="AD76" i="1"/>
  <c r="AD77" i="1"/>
  <c r="AD78" i="1"/>
  <c r="AD79" i="1"/>
  <c r="AD80" i="1"/>
  <c r="AD81" i="1"/>
  <c r="AD82" i="1"/>
  <c r="AD83" i="1"/>
  <c r="AD84" i="1"/>
  <c r="AD85" i="1"/>
  <c r="AD86" i="1"/>
  <c r="AD87" i="1"/>
  <c r="AD88" i="1"/>
  <c r="AD89" i="1"/>
  <c r="AD90" i="1"/>
  <c r="AD91" i="1"/>
  <c r="AD92" i="1"/>
  <c r="AD93" i="1"/>
  <c r="AD94" i="1"/>
  <c r="AD95" i="1"/>
  <c r="AD96" i="1"/>
  <c r="AD97" i="1"/>
  <c r="AD98" i="1"/>
  <c r="AD99" i="1"/>
  <c r="AD100" i="1"/>
  <c r="AD101" i="1"/>
  <c r="AD102" i="1"/>
  <c r="AD103" i="1"/>
  <c r="AD104" i="1"/>
  <c r="AD105" i="1"/>
  <c r="AD106" i="1"/>
  <c r="AD107" i="1"/>
  <c r="AD108" i="1"/>
  <c r="AD109" i="1"/>
  <c r="AD110" i="1"/>
  <c r="AD111" i="1"/>
  <c r="AD112" i="1"/>
  <c r="AD113" i="1"/>
  <c r="AD114" i="1"/>
  <c r="AD115" i="1"/>
  <c r="AD116" i="1"/>
  <c r="AD117" i="1"/>
  <c r="AD118" i="1"/>
  <c r="AD119" i="1"/>
  <c r="AD120" i="1"/>
  <c r="AD121" i="1"/>
  <c r="AD122" i="1"/>
  <c r="AD123" i="1"/>
  <c r="AD124" i="1"/>
  <c r="AD125" i="1"/>
  <c r="AD126" i="1"/>
  <c r="AD127" i="1"/>
  <c r="AD128" i="1"/>
  <c r="AD129" i="1"/>
  <c r="AD130" i="1"/>
  <c r="AD131" i="1"/>
  <c r="AD132" i="1"/>
  <c r="AD133" i="1"/>
  <c r="AD134" i="1"/>
  <c r="AD135" i="1"/>
  <c r="AD136" i="1"/>
  <c r="AD137" i="1"/>
  <c r="AD138" i="1"/>
  <c r="AS138" i="1" s="1"/>
  <c r="AD139" i="1"/>
  <c r="AD140" i="1"/>
  <c r="AD141" i="1"/>
  <c r="AD142" i="1"/>
  <c r="AD143" i="1"/>
  <c r="AD144" i="1"/>
  <c r="AD145" i="1"/>
  <c r="AD146" i="1"/>
  <c r="AD147" i="1"/>
  <c r="AD148" i="1"/>
  <c r="AD2" i="1"/>
  <c r="AC2" i="1"/>
  <c r="Z3" i="1"/>
  <c r="Z4" i="1"/>
  <c r="Z5" i="1"/>
  <c r="Z6" i="1"/>
  <c r="Z7" i="1"/>
  <c r="Z8" i="1"/>
  <c r="Z9" i="1"/>
  <c r="Z10" i="1"/>
  <c r="Z11" i="1"/>
  <c r="Z12" i="1"/>
  <c r="Z13" i="1"/>
  <c r="Z14" i="1"/>
  <c r="Z15" i="1"/>
  <c r="Z16" i="1"/>
  <c r="Z17" i="1"/>
  <c r="Z18" i="1"/>
  <c r="Z19" i="1"/>
  <c r="Z20" i="1"/>
  <c r="Z21" i="1"/>
  <c r="Z22" i="1"/>
  <c r="Z23" i="1"/>
  <c r="Z24" i="1"/>
  <c r="Z25" i="1"/>
  <c r="Z26" i="1"/>
  <c r="Z27" i="1"/>
  <c r="Z28" i="1"/>
  <c r="Z29" i="1"/>
  <c r="Z30" i="1"/>
  <c r="Z31" i="1"/>
  <c r="Z32" i="1"/>
  <c r="Z33" i="1"/>
  <c r="Z34" i="1"/>
  <c r="Z35" i="1"/>
  <c r="Z36" i="1"/>
  <c r="Z37" i="1"/>
  <c r="Z38" i="1"/>
  <c r="Z39" i="1"/>
  <c r="Z40" i="1"/>
  <c r="Z41" i="1"/>
  <c r="Z42" i="1"/>
  <c r="Z43" i="1"/>
  <c r="Z44" i="1"/>
  <c r="Z45" i="1"/>
  <c r="Z46" i="1"/>
  <c r="Z47" i="1"/>
  <c r="Z48" i="1"/>
  <c r="Z49" i="1"/>
  <c r="Z50" i="1"/>
  <c r="Z51" i="1"/>
  <c r="Z52" i="1"/>
  <c r="Z53" i="1"/>
  <c r="Z54" i="1"/>
  <c r="Z55" i="1"/>
  <c r="Z56" i="1"/>
  <c r="Z57" i="1"/>
  <c r="Z58" i="1"/>
  <c r="Z59" i="1"/>
  <c r="Z60" i="1"/>
  <c r="Z61" i="1"/>
  <c r="Z62" i="1"/>
  <c r="Z63" i="1"/>
  <c r="Z64" i="1"/>
  <c r="Z65" i="1"/>
  <c r="Z66" i="1"/>
  <c r="Z67" i="1"/>
  <c r="Z68" i="1"/>
  <c r="Z69" i="1"/>
  <c r="Z70" i="1"/>
  <c r="Z71" i="1"/>
  <c r="Z72" i="1"/>
  <c r="Z73" i="1"/>
  <c r="Z74" i="1"/>
  <c r="Z75" i="1"/>
  <c r="Z76" i="1"/>
  <c r="Z77" i="1"/>
  <c r="Z78" i="1"/>
  <c r="Z79" i="1"/>
  <c r="Z80" i="1"/>
  <c r="Z81" i="1"/>
  <c r="Z82" i="1"/>
  <c r="Z83" i="1"/>
  <c r="Z84" i="1"/>
  <c r="Z85" i="1"/>
  <c r="Z86" i="1"/>
  <c r="Z87" i="1"/>
  <c r="Z88" i="1"/>
  <c r="Z89" i="1"/>
  <c r="Z90" i="1"/>
  <c r="Z91" i="1"/>
  <c r="Z92" i="1"/>
  <c r="Z93" i="1"/>
  <c r="Z94" i="1"/>
  <c r="Z95" i="1"/>
  <c r="Z96" i="1"/>
  <c r="Z97" i="1"/>
  <c r="Z98" i="1"/>
  <c r="Z99" i="1"/>
  <c r="Z100" i="1"/>
  <c r="Z101" i="1"/>
  <c r="Z102" i="1"/>
  <c r="Z103" i="1"/>
  <c r="Z104" i="1"/>
  <c r="Z105" i="1"/>
  <c r="Z106" i="1"/>
  <c r="Z107" i="1"/>
  <c r="Z108" i="1"/>
  <c r="Z109" i="1"/>
  <c r="Z110" i="1"/>
  <c r="Z111" i="1"/>
  <c r="Z112" i="1"/>
  <c r="Z113" i="1"/>
  <c r="Z114" i="1"/>
  <c r="Z115" i="1"/>
  <c r="Z116" i="1"/>
  <c r="Z117" i="1"/>
  <c r="Z118" i="1"/>
  <c r="Z119" i="1"/>
  <c r="Z120" i="1"/>
  <c r="Z121" i="1"/>
  <c r="Z122" i="1"/>
  <c r="Z123" i="1"/>
  <c r="Z124" i="1"/>
  <c r="Z125" i="1"/>
  <c r="Z126" i="1"/>
  <c r="Z127" i="1"/>
  <c r="Z128" i="1"/>
  <c r="Z129" i="1"/>
  <c r="Z130" i="1"/>
  <c r="Z131" i="1"/>
  <c r="Z132" i="1"/>
  <c r="Z133" i="1"/>
  <c r="Z134" i="1"/>
  <c r="Z135" i="1"/>
  <c r="Z136" i="1"/>
  <c r="Z137" i="1"/>
  <c r="Z138" i="1"/>
  <c r="Z139" i="1"/>
  <c r="Z140" i="1"/>
  <c r="Z141" i="1"/>
  <c r="Z142" i="1"/>
  <c r="Z143" i="1"/>
  <c r="Z144" i="1"/>
  <c r="Z145" i="1"/>
  <c r="Z146" i="1"/>
  <c r="Z147" i="1"/>
  <c r="Z148" i="1"/>
  <c r="AC3" i="1"/>
  <c r="AC4" i="1"/>
  <c r="AC5" i="1"/>
  <c r="AC6" i="1"/>
  <c r="AC7" i="1"/>
  <c r="AC8" i="1"/>
  <c r="AC9" i="1"/>
  <c r="AC10" i="1"/>
  <c r="AC11" i="1"/>
  <c r="AC12" i="1"/>
  <c r="AC13" i="1"/>
  <c r="AC14" i="1"/>
  <c r="AC15" i="1"/>
  <c r="AC16" i="1"/>
  <c r="AC17" i="1"/>
  <c r="AC18" i="1"/>
  <c r="AC19" i="1"/>
  <c r="AC20" i="1"/>
  <c r="AC21" i="1"/>
  <c r="AC22" i="1"/>
  <c r="AC23" i="1"/>
  <c r="AC24" i="1"/>
  <c r="AC25" i="1"/>
  <c r="AC26" i="1"/>
  <c r="AC27" i="1"/>
  <c r="AC28" i="1"/>
  <c r="AC29" i="1"/>
  <c r="AC30" i="1"/>
  <c r="AC31" i="1"/>
  <c r="AC32" i="1"/>
  <c r="AC33" i="1"/>
  <c r="AC34" i="1"/>
  <c r="AC35" i="1"/>
  <c r="AC36" i="1"/>
  <c r="AC37" i="1"/>
  <c r="AC38" i="1"/>
  <c r="AC39" i="1"/>
  <c r="AC40" i="1"/>
  <c r="AC41" i="1"/>
  <c r="AC42" i="1"/>
  <c r="AC43" i="1"/>
  <c r="AC44" i="1"/>
  <c r="AC45" i="1"/>
  <c r="AC46" i="1"/>
  <c r="AC47" i="1"/>
  <c r="AC48" i="1"/>
  <c r="AC49" i="1"/>
  <c r="AC50" i="1"/>
  <c r="AC51" i="1"/>
  <c r="AC52" i="1"/>
  <c r="AC53" i="1"/>
  <c r="AC54" i="1"/>
  <c r="AC55" i="1"/>
  <c r="AC56" i="1"/>
  <c r="AC57" i="1"/>
  <c r="AC58" i="1"/>
  <c r="AC59" i="1"/>
  <c r="AC60" i="1"/>
  <c r="AC61" i="1"/>
  <c r="AC62" i="1"/>
  <c r="AC63" i="1"/>
  <c r="AC64" i="1"/>
  <c r="AC65" i="1"/>
  <c r="AC66" i="1"/>
  <c r="AC67" i="1"/>
  <c r="AC68" i="1"/>
  <c r="AC69" i="1"/>
  <c r="AC70" i="1"/>
  <c r="AC71" i="1"/>
  <c r="AC72" i="1"/>
  <c r="AC73" i="1"/>
  <c r="AC74" i="1"/>
  <c r="AC75" i="1"/>
  <c r="AC76" i="1"/>
  <c r="AC77" i="1"/>
  <c r="AC78" i="1"/>
  <c r="AC79" i="1"/>
  <c r="AC80" i="1"/>
  <c r="AC81" i="1"/>
  <c r="AC82" i="1"/>
  <c r="AC83" i="1"/>
  <c r="AC84" i="1"/>
  <c r="AC85" i="1"/>
  <c r="AC86" i="1"/>
  <c r="AC87" i="1"/>
  <c r="AC88" i="1"/>
  <c r="AC89" i="1"/>
  <c r="AC90" i="1"/>
  <c r="AC91" i="1"/>
  <c r="AC92" i="1"/>
  <c r="AC93" i="1"/>
  <c r="AC94" i="1"/>
  <c r="AC95" i="1"/>
  <c r="AC96" i="1"/>
  <c r="AC97" i="1"/>
  <c r="AC98" i="1"/>
  <c r="AC99" i="1"/>
  <c r="AC100" i="1"/>
  <c r="AC101" i="1"/>
  <c r="AC102" i="1"/>
  <c r="AC103" i="1"/>
  <c r="AC104" i="1"/>
  <c r="AC105" i="1"/>
  <c r="AC106" i="1"/>
  <c r="AC107" i="1"/>
  <c r="AC108" i="1"/>
  <c r="AC109" i="1"/>
  <c r="AC110" i="1"/>
  <c r="AC111" i="1"/>
  <c r="AC112" i="1"/>
  <c r="AC113" i="1"/>
  <c r="AC114" i="1"/>
  <c r="AC115" i="1"/>
  <c r="AC116" i="1"/>
  <c r="AC117" i="1"/>
  <c r="AC118" i="1"/>
  <c r="AC119" i="1"/>
  <c r="AC120" i="1"/>
  <c r="AC121" i="1"/>
  <c r="AC122" i="1"/>
  <c r="AC123" i="1"/>
  <c r="AC124" i="1"/>
  <c r="AC125" i="1"/>
  <c r="AC126" i="1"/>
  <c r="AC127" i="1"/>
  <c r="AC128" i="1"/>
  <c r="AC129" i="1"/>
  <c r="AC130" i="1"/>
  <c r="AC131" i="1"/>
  <c r="AC132" i="1"/>
  <c r="AC133" i="1"/>
  <c r="AC134" i="1"/>
  <c r="AC135" i="1"/>
  <c r="AC136" i="1"/>
  <c r="AC137" i="1"/>
  <c r="AC138" i="1"/>
  <c r="AQ138" i="1" s="1"/>
  <c r="AC139" i="1"/>
  <c r="AC140" i="1"/>
  <c r="AC141" i="1"/>
  <c r="AC142" i="1"/>
  <c r="AC143" i="1"/>
  <c r="AC144" i="1"/>
  <c r="AC145" i="1"/>
  <c r="AC146" i="1"/>
  <c r="AC147" i="1"/>
  <c r="AC148" i="1"/>
  <c r="AB2" i="1"/>
  <c r="AB3" i="1"/>
  <c r="AB4" i="1"/>
  <c r="AB5" i="1"/>
  <c r="AB6" i="1"/>
  <c r="AB7" i="1"/>
  <c r="AB8" i="1"/>
  <c r="AB9" i="1"/>
  <c r="AB10" i="1"/>
  <c r="AB11" i="1"/>
  <c r="AB12" i="1"/>
  <c r="AB13" i="1"/>
  <c r="AB14" i="1"/>
  <c r="AB15" i="1"/>
  <c r="AB16" i="1"/>
  <c r="AB17" i="1"/>
  <c r="AB18" i="1"/>
  <c r="AB19" i="1"/>
  <c r="AB20" i="1"/>
  <c r="AB21" i="1"/>
  <c r="AB22" i="1"/>
  <c r="AB23" i="1"/>
  <c r="AB24" i="1"/>
  <c r="AB25" i="1"/>
  <c r="AB26" i="1"/>
  <c r="AB27" i="1"/>
  <c r="AB28" i="1"/>
  <c r="AB29" i="1"/>
  <c r="AB30" i="1"/>
  <c r="AB31" i="1"/>
  <c r="AB32" i="1"/>
  <c r="AB33" i="1"/>
  <c r="AB34" i="1"/>
  <c r="AB35" i="1"/>
  <c r="AB36" i="1"/>
  <c r="AB37" i="1"/>
  <c r="AB38" i="1"/>
  <c r="AB39" i="1"/>
  <c r="AB40" i="1"/>
  <c r="AB41" i="1"/>
  <c r="AB42" i="1"/>
  <c r="AB43" i="1"/>
  <c r="AB44" i="1"/>
  <c r="AB45" i="1"/>
  <c r="AB46" i="1"/>
  <c r="AB47" i="1"/>
  <c r="AB48" i="1"/>
  <c r="AB49" i="1"/>
  <c r="AB50" i="1"/>
  <c r="AB51" i="1"/>
  <c r="AB52" i="1"/>
  <c r="AB53" i="1"/>
  <c r="AB54" i="1"/>
  <c r="AB55" i="1"/>
  <c r="AB56" i="1"/>
  <c r="AB57" i="1"/>
  <c r="AB58" i="1"/>
  <c r="AB59" i="1"/>
  <c r="AB60" i="1"/>
  <c r="AB61" i="1"/>
  <c r="AB62" i="1"/>
  <c r="AB63" i="1"/>
  <c r="AB64" i="1"/>
  <c r="AB65" i="1"/>
  <c r="AB66" i="1"/>
  <c r="AB67" i="1"/>
  <c r="AB68" i="1"/>
  <c r="AB69" i="1"/>
  <c r="AB70" i="1"/>
  <c r="AB71" i="1"/>
  <c r="AB72" i="1"/>
  <c r="AB73" i="1"/>
  <c r="AB74" i="1"/>
  <c r="AB75" i="1"/>
  <c r="AB76" i="1"/>
  <c r="AB77" i="1"/>
  <c r="AB78" i="1"/>
  <c r="AB79" i="1"/>
  <c r="AB80" i="1"/>
  <c r="AB81" i="1"/>
  <c r="AB82" i="1"/>
  <c r="AB83" i="1"/>
  <c r="AB84" i="1"/>
  <c r="AB85" i="1"/>
  <c r="AB86" i="1"/>
  <c r="AB87" i="1"/>
  <c r="AB88" i="1"/>
  <c r="AB89" i="1"/>
  <c r="AB90" i="1"/>
  <c r="AB91" i="1"/>
  <c r="AB92" i="1"/>
  <c r="AB93" i="1"/>
  <c r="AB94" i="1"/>
  <c r="AB95" i="1"/>
  <c r="AB96" i="1"/>
  <c r="AB97" i="1"/>
  <c r="AB98" i="1"/>
  <c r="AB99" i="1"/>
  <c r="AB100" i="1"/>
  <c r="AB101" i="1"/>
  <c r="AB102" i="1"/>
  <c r="AB103" i="1"/>
  <c r="AB104" i="1"/>
  <c r="AB105" i="1"/>
  <c r="AB106" i="1"/>
  <c r="AB107" i="1"/>
  <c r="AB108" i="1"/>
  <c r="AB109" i="1"/>
  <c r="AB110" i="1"/>
  <c r="AB111" i="1"/>
  <c r="AB112" i="1"/>
  <c r="AB113" i="1"/>
  <c r="AB114" i="1"/>
  <c r="AB115" i="1"/>
  <c r="AB116" i="1"/>
  <c r="AB117" i="1"/>
  <c r="AB118" i="1"/>
  <c r="AB119" i="1"/>
  <c r="AB120" i="1"/>
  <c r="AB121" i="1"/>
  <c r="AB122" i="1"/>
  <c r="AB123" i="1"/>
  <c r="AB124" i="1"/>
  <c r="AB125" i="1"/>
  <c r="AB126" i="1"/>
  <c r="AB127" i="1"/>
  <c r="AB128" i="1"/>
  <c r="AB129" i="1"/>
  <c r="AB130" i="1"/>
  <c r="AB131" i="1"/>
  <c r="AB132" i="1"/>
  <c r="AB133" i="1"/>
  <c r="AB134" i="1"/>
  <c r="AB135" i="1"/>
  <c r="AB136" i="1"/>
  <c r="AB137" i="1"/>
  <c r="AB138" i="1"/>
  <c r="AO138" i="1" s="1"/>
  <c r="AB139" i="1"/>
  <c r="AB140" i="1"/>
  <c r="AB141" i="1"/>
  <c r="AB142" i="1"/>
  <c r="AB143" i="1"/>
  <c r="AB144" i="1"/>
  <c r="AB145" i="1"/>
  <c r="AB146" i="1"/>
  <c r="AB147" i="1"/>
  <c r="AB148" i="1"/>
  <c r="X2" i="1"/>
  <c r="O53" i="1"/>
  <c r="O52" i="1"/>
  <c r="H54" i="1"/>
  <c r="G54" i="1"/>
  <c r="H53" i="1"/>
  <c r="G53" i="1"/>
  <c r="H52" i="1"/>
  <c r="G52" i="1"/>
  <c r="H51" i="1"/>
  <c r="G51" i="1"/>
  <c r="H50" i="1"/>
  <c r="G50" i="1"/>
  <c r="H49" i="1"/>
  <c r="G49" i="1"/>
  <c r="H48" i="1"/>
  <c r="G48" i="1"/>
  <c r="H47" i="1"/>
  <c r="G47" i="1"/>
  <c r="H46" i="1"/>
  <c r="G46" i="1"/>
  <c r="H45" i="1"/>
  <c r="G45" i="1"/>
  <c r="H44" i="1"/>
  <c r="G44" i="1"/>
  <c r="H43" i="1"/>
  <c r="G43" i="1"/>
  <c r="H42" i="1"/>
  <c r="G42" i="1"/>
  <c r="H41" i="1"/>
  <c r="G41" i="1"/>
  <c r="H40" i="1"/>
  <c r="G40" i="1"/>
  <c r="X3" i="1"/>
  <c r="X4" i="1"/>
  <c r="X5" i="1"/>
  <c r="X6" i="1"/>
  <c r="X7" i="1"/>
  <c r="X8" i="1"/>
  <c r="X9" i="1"/>
  <c r="X10" i="1"/>
  <c r="X11" i="1"/>
  <c r="X12" i="1"/>
  <c r="X13" i="1"/>
  <c r="X14" i="1"/>
  <c r="X15" i="1"/>
  <c r="X16" i="1"/>
  <c r="X17" i="1"/>
  <c r="X18" i="1"/>
  <c r="X19" i="1"/>
  <c r="X20" i="1"/>
  <c r="X21" i="1"/>
  <c r="X22" i="1"/>
  <c r="X23" i="1"/>
  <c r="X24" i="1"/>
  <c r="X25" i="1"/>
  <c r="X26" i="1"/>
  <c r="X27" i="1"/>
  <c r="X28" i="1"/>
  <c r="X29" i="1"/>
  <c r="X30" i="1"/>
  <c r="X31" i="1"/>
  <c r="X32" i="1"/>
  <c r="X33" i="1"/>
  <c r="X34" i="1"/>
  <c r="X35" i="1"/>
  <c r="X36" i="1"/>
  <c r="X37" i="1"/>
  <c r="X132" i="1" l="1"/>
  <c r="Y132" i="1"/>
  <c r="X133" i="1"/>
  <c r="Y133" i="1"/>
  <c r="X134" i="1"/>
  <c r="Y134" i="1"/>
  <c r="X135" i="1"/>
  <c r="Y135" i="1"/>
  <c r="X136" i="1"/>
  <c r="Y136" i="1"/>
  <c r="X137" i="1"/>
  <c r="Y137" i="1"/>
  <c r="X138" i="1"/>
  <c r="Y138" i="1"/>
  <c r="X139" i="1"/>
  <c r="Y139" i="1"/>
  <c r="X140" i="1"/>
  <c r="Y140" i="1"/>
  <c r="X141" i="1"/>
  <c r="Y141" i="1"/>
  <c r="X142" i="1"/>
  <c r="Y142" i="1"/>
  <c r="X143" i="1"/>
  <c r="Y143" i="1"/>
  <c r="X144" i="1"/>
  <c r="Y144" i="1"/>
  <c r="P54" i="1" l="1"/>
  <c r="P52" i="1"/>
  <c r="P53" i="1"/>
  <c r="P51" i="1"/>
  <c r="P144" i="1" l="1"/>
  <c r="O144" i="1"/>
  <c r="L144" i="1"/>
  <c r="I144" i="1"/>
  <c r="H144" i="1"/>
  <c r="G144" i="1"/>
  <c r="F144" i="1"/>
  <c r="P143" i="1"/>
  <c r="O143" i="1"/>
  <c r="L143" i="1"/>
  <c r="H143" i="1"/>
  <c r="G143" i="1"/>
  <c r="F143" i="1"/>
  <c r="P142" i="1"/>
  <c r="O142" i="1"/>
  <c r="H142" i="1"/>
  <c r="G142" i="1"/>
  <c r="F142" i="1"/>
  <c r="P141" i="1"/>
  <c r="L141" i="1"/>
  <c r="H141" i="1"/>
  <c r="G141" i="1"/>
  <c r="F141" i="1"/>
  <c r="P140" i="1"/>
  <c r="O140" i="1"/>
  <c r="L140" i="1"/>
  <c r="H140" i="1"/>
  <c r="G140" i="1"/>
  <c r="P139" i="1"/>
  <c r="L139" i="1"/>
  <c r="H139" i="1"/>
  <c r="G139" i="1"/>
  <c r="F139" i="1"/>
  <c r="P138" i="1"/>
  <c r="H138" i="1"/>
  <c r="G138" i="1"/>
  <c r="F138" i="1"/>
  <c r="P137" i="1"/>
  <c r="N137" i="1"/>
  <c r="H137" i="1"/>
  <c r="G137" i="1"/>
  <c r="F137" i="1"/>
  <c r="P136" i="1"/>
  <c r="O136" i="1"/>
  <c r="L136" i="1"/>
  <c r="H136" i="1"/>
  <c r="G136" i="1"/>
  <c r="P135" i="1"/>
  <c r="H135" i="1"/>
  <c r="G135" i="1"/>
  <c r="P134" i="1"/>
  <c r="O134" i="1"/>
  <c r="H134" i="1"/>
  <c r="G134" i="1"/>
  <c r="P133" i="1"/>
  <c r="O133" i="1"/>
  <c r="M133" i="1"/>
  <c r="L133" i="1"/>
  <c r="K133" i="1"/>
  <c r="H133" i="1"/>
  <c r="G133" i="1"/>
  <c r="P132" i="1"/>
  <c r="O132" i="1"/>
  <c r="L132" i="1"/>
  <c r="K132" i="1"/>
  <c r="H132" i="1"/>
  <c r="G132" i="1"/>
  <c r="Q55" i="3" l="1"/>
  <c r="J55" i="3"/>
  <c r="I55" i="3"/>
  <c r="H55" i="3"/>
  <c r="G55" i="3"/>
  <c r="D55" i="3"/>
  <c r="R55" i="3" s="1"/>
  <c r="Q54" i="3"/>
  <c r="I54" i="3"/>
  <c r="H54" i="3"/>
  <c r="G54" i="3"/>
  <c r="D54" i="3"/>
  <c r="R54" i="3" s="1"/>
  <c r="Q53" i="3"/>
  <c r="H53" i="3"/>
  <c r="G53" i="3"/>
  <c r="D53" i="3"/>
  <c r="R53" i="3" s="1"/>
  <c r="R52" i="3"/>
  <c r="Q52" i="3"/>
  <c r="I52" i="3"/>
  <c r="H52" i="3"/>
  <c r="G52" i="3"/>
  <c r="D52" i="3"/>
  <c r="Q51" i="3"/>
  <c r="I51" i="3"/>
  <c r="H51" i="3"/>
  <c r="G51" i="3"/>
  <c r="D51" i="3"/>
  <c r="R51" i="3" s="1"/>
  <c r="R50" i="3"/>
  <c r="Q50" i="3"/>
  <c r="J50" i="3"/>
  <c r="I50" i="3"/>
  <c r="G50" i="3"/>
  <c r="R49" i="3"/>
  <c r="Q49" i="3"/>
  <c r="J49" i="3"/>
  <c r="I49" i="3"/>
  <c r="G49" i="3"/>
  <c r="R48" i="3"/>
  <c r="Q48" i="3"/>
  <c r="J48" i="3"/>
  <c r="I48" i="3"/>
  <c r="G48" i="3"/>
  <c r="J47" i="3"/>
  <c r="I47" i="3"/>
  <c r="G47" i="3"/>
  <c r="R46" i="3"/>
  <c r="Q46" i="3"/>
  <c r="I46" i="3"/>
  <c r="H46" i="3"/>
  <c r="G46" i="3"/>
  <c r="K44" i="3"/>
  <c r="I44" i="3"/>
  <c r="H44" i="3"/>
  <c r="G44" i="3"/>
  <c r="E44" i="3"/>
  <c r="K43" i="3"/>
  <c r="I43" i="3"/>
  <c r="H43" i="3"/>
  <c r="G43" i="3"/>
  <c r="E43" i="3"/>
  <c r="K42" i="3"/>
  <c r="I42" i="3"/>
  <c r="H42" i="3"/>
  <c r="G42" i="3"/>
  <c r="E42" i="3"/>
  <c r="K41" i="3"/>
  <c r="I41" i="3"/>
  <c r="H41" i="3"/>
  <c r="G41" i="3"/>
  <c r="E41" i="3"/>
  <c r="K40" i="3"/>
  <c r="I40" i="3"/>
  <c r="H40" i="3"/>
  <c r="G40" i="3"/>
  <c r="E40" i="3"/>
  <c r="K39" i="3"/>
  <c r="I39" i="3"/>
  <c r="H39" i="3"/>
  <c r="G39" i="3"/>
  <c r="E39" i="3"/>
  <c r="K38" i="3"/>
  <c r="I38" i="3"/>
  <c r="H38" i="3"/>
  <c r="G38" i="3"/>
  <c r="E38" i="3"/>
  <c r="K37" i="3"/>
  <c r="I37" i="3"/>
  <c r="H37" i="3"/>
  <c r="G37" i="3"/>
  <c r="E37" i="3"/>
  <c r="R34" i="3"/>
  <c r="Q34" i="3"/>
  <c r="K34" i="3"/>
  <c r="I34" i="3"/>
  <c r="H34" i="3"/>
  <c r="G34" i="3"/>
  <c r="E34" i="3"/>
  <c r="R33" i="3"/>
  <c r="Q33" i="3"/>
  <c r="K33" i="3"/>
  <c r="I33" i="3"/>
  <c r="H33" i="3"/>
  <c r="G33" i="3"/>
  <c r="E33" i="3"/>
  <c r="R32" i="3"/>
  <c r="Q32" i="3"/>
  <c r="K32" i="3"/>
  <c r="I32" i="3"/>
  <c r="H32" i="3"/>
  <c r="G32" i="3"/>
  <c r="E32" i="3"/>
  <c r="K31" i="3"/>
  <c r="I31" i="3"/>
  <c r="H31" i="3"/>
  <c r="G31" i="3"/>
  <c r="E31" i="3"/>
  <c r="R30" i="3"/>
  <c r="Q30" i="3"/>
  <c r="K30" i="3"/>
  <c r="I30" i="3"/>
  <c r="H30" i="3"/>
  <c r="G30" i="3"/>
  <c r="E30" i="3"/>
  <c r="R29" i="3"/>
  <c r="Q29" i="3"/>
  <c r="K29" i="3"/>
  <c r="I29" i="3"/>
  <c r="H29" i="3"/>
  <c r="G29" i="3"/>
  <c r="E29" i="3"/>
  <c r="R28" i="3"/>
  <c r="Q28" i="3"/>
  <c r="R27" i="3"/>
  <c r="Q27" i="3"/>
  <c r="R26" i="3"/>
  <c r="Q26" i="3"/>
  <c r="K26" i="3"/>
  <c r="I26" i="3"/>
  <c r="H26" i="3"/>
  <c r="G26" i="3"/>
  <c r="R25" i="3"/>
  <c r="Q25" i="3"/>
  <c r="K25" i="3"/>
  <c r="I25" i="3"/>
  <c r="H25" i="3"/>
  <c r="G25" i="3"/>
  <c r="R24" i="3"/>
  <c r="Q24" i="3"/>
  <c r="K24" i="3"/>
  <c r="I24" i="3"/>
  <c r="H24" i="3"/>
  <c r="G24" i="3"/>
  <c r="R23" i="3"/>
  <c r="Q23" i="3"/>
  <c r="K23" i="3"/>
  <c r="I23" i="3"/>
  <c r="H23" i="3"/>
  <c r="G23" i="3"/>
  <c r="R22" i="3"/>
  <c r="Q22" i="3"/>
  <c r="K22" i="3"/>
  <c r="I22" i="3"/>
  <c r="H22" i="3"/>
  <c r="G22" i="3"/>
  <c r="R21" i="3"/>
  <c r="Q21" i="3"/>
  <c r="K21" i="3"/>
  <c r="I21" i="3"/>
  <c r="H21" i="3"/>
  <c r="G21" i="3"/>
  <c r="R20" i="3"/>
  <c r="Q20" i="3"/>
  <c r="K20" i="3"/>
  <c r="I20" i="3"/>
  <c r="H20" i="3"/>
  <c r="G20" i="3"/>
  <c r="R19" i="3"/>
  <c r="Q19" i="3"/>
  <c r="K19" i="3"/>
  <c r="I19" i="3"/>
  <c r="H19" i="3"/>
  <c r="G19" i="3"/>
  <c r="R18" i="3"/>
  <c r="Q18" i="3"/>
  <c r="K18" i="3"/>
  <c r="I18" i="3"/>
  <c r="H18" i="3"/>
  <c r="G18" i="3"/>
  <c r="R17" i="3"/>
  <c r="Q17" i="3"/>
  <c r="K17" i="3"/>
  <c r="I17" i="3"/>
  <c r="H17" i="3"/>
  <c r="G17" i="3"/>
  <c r="R16" i="3"/>
  <c r="Q16" i="3"/>
  <c r="K16" i="3"/>
  <c r="I16" i="3"/>
  <c r="H16" i="3"/>
  <c r="G16" i="3"/>
  <c r="R15" i="3"/>
  <c r="Q15" i="3"/>
  <c r="K15" i="3"/>
  <c r="I15" i="3"/>
  <c r="H15" i="3"/>
  <c r="G15" i="3"/>
  <c r="R14" i="3"/>
  <c r="Q14" i="3"/>
  <c r="K14" i="3"/>
  <c r="I14" i="3"/>
  <c r="H14" i="3"/>
  <c r="G14" i="3"/>
  <c r="R13" i="3"/>
  <c r="Q13" i="3"/>
  <c r="K13" i="3"/>
  <c r="I13" i="3"/>
  <c r="H13" i="3"/>
  <c r="G13" i="3"/>
  <c r="R12" i="3"/>
  <c r="Q12" i="3"/>
  <c r="K12" i="3"/>
  <c r="I12" i="3"/>
  <c r="H12" i="3"/>
  <c r="G12" i="3"/>
  <c r="R11" i="3"/>
  <c r="Q11" i="3"/>
  <c r="K11" i="3"/>
  <c r="I11" i="3"/>
  <c r="H11" i="3"/>
  <c r="G11" i="3"/>
  <c r="R10" i="3"/>
  <c r="Q10" i="3"/>
  <c r="R9" i="3"/>
  <c r="Q9" i="3"/>
  <c r="R8" i="3"/>
  <c r="Q8" i="3"/>
  <c r="K8" i="3"/>
  <c r="I8" i="3"/>
  <c r="H8" i="3"/>
  <c r="G8" i="3"/>
  <c r="R7" i="3"/>
  <c r="Q7" i="3"/>
  <c r="K7" i="3"/>
  <c r="I7" i="3"/>
  <c r="H7" i="3"/>
  <c r="G7" i="3"/>
  <c r="R6" i="3"/>
  <c r="Q6" i="3"/>
  <c r="K6" i="3"/>
  <c r="I6" i="3"/>
  <c r="H6" i="3"/>
  <c r="G6" i="3"/>
  <c r="R5" i="3"/>
  <c r="Q5" i="3"/>
  <c r="K5" i="3"/>
  <c r="I5" i="3"/>
  <c r="H5" i="3"/>
  <c r="G5" i="3"/>
  <c r="R4" i="3"/>
  <c r="Q4" i="3"/>
  <c r="K4" i="3"/>
  <c r="I4" i="3"/>
  <c r="H4" i="3"/>
  <c r="G4" i="3"/>
  <c r="R3" i="3"/>
  <c r="Q3" i="3"/>
  <c r="K3" i="3"/>
  <c r="I3" i="3"/>
  <c r="H3" i="3"/>
  <c r="G3" i="3"/>
  <c r="R2" i="3"/>
  <c r="Q2" i="3"/>
  <c r="K2" i="3"/>
  <c r="I2" i="3"/>
  <c r="H2" i="3"/>
  <c r="G2" i="3"/>
  <c r="Y49" i="1"/>
  <c r="X49" i="1"/>
  <c r="P49" i="1"/>
  <c r="F49" i="1"/>
  <c r="Y48" i="1"/>
  <c r="X48" i="1"/>
  <c r="P48" i="1"/>
  <c r="M48" i="1"/>
  <c r="L48" i="1"/>
  <c r="F48" i="1"/>
  <c r="Y47" i="1"/>
  <c r="X47" i="1"/>
  <c r="P47" i="1"/>
  <c r="L47" i="1"/>
  <c r="F47" i="1"/>
  <c r="Y46" i="1"/>
  <c r="X46" i="1"/>
  <c r="P46" i="1"/>
  <c r="N46" i="1"/>
  <c r="L46" i="1"/>
  <c r="Y45" i="1"/>
  <c r="X45" i="1"/>
  <c r="P45" i="1"/>
  <c r="M45" i="1"/>
  <c r="L45" i="1"/>
  <c r="Y44" i="1"/>
  <c r="X44" i="1"/>
  <c r="P44" i="1"/>
  <c r="N44" i="1"/>
  <c r="L44" i="1"/>
  <c r="F44" i="1"/>
  <c r="Y43" i="1"/>
  <c r="X43" i="1"/>
  <c r="M43" i="1"/>
  <c r="L43" i="1"/>
  <c r="Y42" i="1"/>
  <c r="X42" i="1"/>
  <c r="P42" i="1"/>
  <c r="N42" i="1"/>
  <c r="L42" i="1"/>
  <c r="Y41" i="1"/>
  <c r="X41" i="1"/>
  <c r="P41" i="1"/>
  <c r="N41" i="1"/>
  <c r="L41" i="1"/>
  <c r="Y40" i="1"/>
  <c r="X40" i="1"/>
  <c r="P40" i="1"/>
  <c r="N40" i="1"/>
  <c r="L40" i="1"/>
  <c r="X39" i="1"/>
  <c r="P39" i="1"/>
  <c r="N39" i="1"/>
  <c r="M39" i="1"/>
  <c r="L39" i="1"/>
  <c r="J39" i="1"/>
  <c r="Y39" i="1" s="1"/>
  <c r="I39" i="1"/>
  <c r="H39" i="1"/>
  <c r="Y37" i="1"/>
  <c r="P37" i="1"/>
  <c r="N37" i="1"/>
  <c r="M37" i="1"/>
  <c r="L37" i="1"/>
  <c r="G37" i="1"/>
  <c r="Y36" i="1"/>
  <c r="P36" i="1"/>
  <c r="N36" i="1"/>
  <c r="M36" i="1"/>
  <c r="L36" i="1"/>
  <c r="G36" i="1"/>
  <c r="Y35" i="1"/>
  <c r="P35" i="1"/>
  <c r="N35" i="1"/>
  <c r="M35" i="1"/>
  <c r="L35" i="1"/>
  <c r="G35" i="1"/>
  <c r="Y34" i="1"/>
  <c r="P34" i="1"/>
  <c r="N34" i="1"/>
  <c r="M34" i="1"/>
  <c r="L34" i="1"/>
  <c r="G34" i="1"/>
  <c r="Y33" i="1"/>
  <c r="P33" i="1"/>
  <c r="N33" i="1"/>
  <c r="M33" i="1"/>
  <c r="L33" i="1"/>
  <c r="G33" i="1"/>
  <c r="Y32" i="1"/>
  <c r="P32" i="1"/>
  <c r="N32" i="1"/>
  <c r="M32" i="1"/>
  <c r="L32" i="1"/>
  <c r="G32" i="1"/>
  <c r="Y31" i="1"/>
  <c r="P31" i="1"/>
  <c r="N31" i="1"/>
  <c r="M31" i="1"/>
  <c r="L31" i="1"/>
  <c r="G31" i="1"/>
  <c r="Y30" i="1"/>
  <c r="P30" i="1"/>
  <c r="N30" i="1"/>
  <c r="M30" i="1"/>
  <c r="L30" i="1"/>
  <c r="G30" i="1"/>
  <c r="Y29" i="1"/>
  <c r="P29" i="1"/>
  <c r="N29" i="1"/>
  <c r="M29" i="1"/>
  <c r="L29" i="1"/>
  <c r="G29" i="1"/>
  <c r="Y28" i="1"/>
  <c r="P28" i="1"/>
  <c r="N28" i="1"/>
  <c r="M28" i="1"/>
  <c r="L28" i="1"/>
  <c r="G28" i="1"/>
  <c r="Y27" i="1"/>
  <c r="P27" i="1"/>
  <c r="N27" i="1"/>
  <c r="M27" i="1"/>
  <c r="L27" i="1"/>
  <c r="G27" i="1"/>
  <c r="Y26" i="1"/>
  <c r="P26" i="1"/>
  <c r="N26" i="1"/>
  <c r="M26" i="1"/>
  <c r="L26" i="1"/>
  <c r="G26" i="1"/>
  <c r="Y25" i="1"/>
  <c r="P25" i="1"/>
  <c r="N25" i="1"/>
  <c r="M25" i="1"/>
  <c r="L25" i="1"/>
  <c r="G25" i="1"/>
  <c r="Y24" i="1"/>
  <c r="P24" i="1"/>
  <c r="N24" i="1"/>
  <c r="M24" i="1"/>
  <c r="L24" i="1"/>
  <c r="G24" i="1"/>
  <c r="Y23" i="1"/>
  <c r="P23" i="1"/>
  <c r="N23" i="1"/>
  <c r="M23" i="1"/>
  <c r="L23" i="1"/>
  <c r="G23" i="1"/>
  <c r="Y22" i="1"/>
  <c r="Y21" i="1"/>
  <c r="P21" i="1"/>
  <c r="N21" i="1"/>
  <c r="M21" i="1"/>
  <c r="L21" i="1"/>
  <c r="I21" i="1"/>
  <c r="H21" i="1"/>
  <c r="G21" i="1"/>
  <c r="Y20" i="1"/>
  <c r="P20" i="1"/>
  <c r="N20" i="1"/>
  <c r="M20" i="1"/>
  <c r="L20" i="1"/>
  <c r="I20" i="1"/>
  <c r="H20" i="1"/>
  <c r="G20" i="1"/>
  <c r="Y19" i="1"/>
  <c r="P19" i="1"/>
  <c r="N19" i="1"/>
  <c r="M19" i="1"/>
  <c r="L19" i="1"/>
  <c r="I19" i="1"/>
  <c r="H19" i="1"/>
  <c r="G19" i="1"/>
  <c r="Y18" i="1"/>
  <c r="P18" i="1"/>
  <c r="N18" i="1"/>
  <c r="M18" i="1"/>
  <c r="L18" i="1"/>
  <c r="I18" i="1"/>
  <c r="H18" i="1"/>
  <c r="G18" i="1"/>
  <c r="Y17" i="1"/>
  <c r="P17" i="1"/>
  <c r="N17" i="1"/>
  <c r="M17" i="1"/>
  <c r="L17" i="1"/>
  <c r="I17" i="1"/>
  <c r="H17" i="1"/>
  <c r="G17" i="1"/>
  <c r="Y16" i="1"/>
  <c r="P16" i="1"/>
  <c r="N16" i="1"/>
  <c r="M16" i="1"/>
  <c r="L16" i="1"/>
  <c r="I16" i="1"/>
  <c r="H16" i="1"/>
  <c r="G16" i="1"/>
  <c r="Y15" i="1"/>
  <c r="P15" i="1"/>
  <c r="N15" i="1"/>
  <c r="M15" i="1"/>
  <c r="L15" i="1"/>
  <c r="I15" i="1"/>
  <c r="H15" i="1"/>
  <c r="G15" i="1"/>
  <c r="Y14" i="1"/>
  <c r="P14" i="1"/>
  <c r="N14" i="1"/>
  <c r="M14" i="1"/>
  <c r="L14" i="1"/>
  <c r="I14" i="1"/>
  <c r="H14" i="1"/>
  <c r="G14" i="1"/>
  <c r="Y13" i="1"/>
  <c r="P13" i="1"/>
  <c r="N13" i="1"/>
  <c r="M13" i="1"/>
  <c r="L13" i="1"/>
  <c r="I13" i="1"/>
  <c r="H13" i="1"/>
  <c r="G13" i="1"/>
  <c r="Y12" i="1"/>
  <c r="P12" i="1"/>
  <c r="N12" i="1"/>
  <c r="M12" i="1"/>
  <c r="L12" i="1"/>
  <c r="I12" i="1"/>
  <c r="H12" i="1"/>
  <c r="G12" i="1"/>
  <c r="Y11" i="1"/>
  <c r="P11" i="1"/>
  <c r="N11" i="1"/>
  <c r="M11" i="1"/>
  <c r="L11" i="1"/>
  <c r="I11" i="1"/>
  <c r="H11" i="1"/>
  <c r="G11" i="1"/>
  <c r="Y10" i="1"/>
  <c r="P10" i="1"/>
  <c r="N10" i="1"/>
  <c r="M10" i="1"/>
  <c r="L10" i="1"/>
  <c r="I10" i="1"/>
  <c r="H10" i="1"/>
  <c r="G10" i="1"/>
  <c r="Y9" i="1"/>
  <c r="P9" i="1"/>
  <c r="N9" i="1"/>
  <c r="M9" i="1"/>
  <c r="L9" i="1"/>
  <c r="I9" i="1"/>
  <c r="H9" i="1"/>
  <c r="G9" i="1"/>
  <c r="Y8" i="1"/>
  <c r="P8" i="1"/>
  <c r="N8" i="1"/>
  <c r="M8" i="1"/>
  <c r="L8" i="1"/>
  <c r="I8" i="1"/>
  <c r="H8" i="1"/>
  <c r="G8" i="1"/>
  <c r="Y7" i="1"/>
  <c r="P7" i="1"/>
  <c r="N7" i="1"/>
  <c r="M7" i="1"/>
  <c r="L7" i="1"/>
  <c r="I7" i="1"/>
  <c r="H7" i="1"/>
  <c r="G7" i="1"/>
  <c r="Y6" i="1"/>
  <c r="P6" i="1"/>
  <c r="N6" i="1"/>
  <c r="M6" i="1"/>
  <c r="L6" i="1"/>
  <c r="I6" i="1"/>
  <c r="H6" i="1"/>
  <c r="G6" i="1"/>
  <c r="Y5" i="1"/>
  <c r="P5" i="1"/>
  <c r="N5" i="1"/>
  <c r="M5" i="1"/>
  <c r="L5" i="1"/>
  <c r="I5" i="1"/>
  <c r="H5" i="1"/>
  <c r="G5" i="1"/>
  <c r="Y4" i="1"/>
  <c r="P3" i="1"/>
  <c r="N3" i="1"/>
  <c r="M3" i="1"/>
  <c r="J3" i="1"/>
  <c r="Y3" i="1" s="1"/>
  <c r="I3" i="1"/>
  <c r="H3" i="1"/>
  <c r="P2" i="1"/>
  <c r="N2" i="1"/>
  <c r="M2" i="1"/>
  <c r="J2" i="1"/>
  <c r="Y2" i="1" s="1"/>
  <c r="I2" i="1"/>
  <c r="H2" i="1"/>
  <c r="G83" i="3" l="1"/>
  <c r="H83" i="3"/>
  <c r="I83" i="3"/>
  <c r="Q83" i="3"/>
  <c r="R83" i="3"/>
  <c r="K83" i="3"/>
  <c r="F124" i="1"/>
  <c r="J61" i="1"/>
  <c r="E116" i="1"/>
  <c r="E119" i="1"/>
  <c r="X127" i="1"/>
  <c r="Y127" i="1"/>
  <c r="X128" i="1"/>
  <c r="Y128" i="1"/>
  <c r="P127" i="1"/>
  <c r="P128" i="1"/>
  <c r="O130" i="1"/>
  <c r="O129" i="1"/>
  <c r="O128" i="1"/>
  <c r="O126" i="1"/>
  <c r="O123" i="1"/>
  <c r="O122" i="1"/>
  <c r="O120" i="1"/>
  <c r="O119" i="1"/>
  <c r="O118" i="1"/>
  <c r="O117" i="1"/>
  <c r="O116" i="1"/>
  <c r="N129" i="1"/>
  <c r="N120" i="1"/>
  <c r="N121" i="1"/>
  <c r="M129" i="1"/>
  <c r="M130" i="1"/>
  <c r="M120" i="1"/>
  <c r="M121" i="1"/>
  <c r="M122" i="1"/>
  <c r="M123" i="1"/>
  <c r="M117" i="1"/>
  <c r="M118" i="1"/>
  <c r="L127" i="1"/>
  <c r="L128" i="1"/>
  <c r="K124" i="1"/>
  <c r="K123" i="1"/>
  <c r="K122" i="1"/>
  <c r="K120" i="1"/>
  <c r="I129" i="1"/>
  <c r="I127" i="1"/>
  <c r="I125" i="1"/>
  <c r="I123" i="1"/>
  <c r="G127" i="1"/>
  <c r="H127" i="1"/>
  <c r="G128" i="1"/>
  <c r="H128" i="1"/>
  <c r="I116" i="1"/>
  <c r="I117" i="1"/>
  <c r="I118" i="1"/>
  <c r="I119" i="1"/>
  <c r="I120" i="1"/>
  <c r="I121" i="1"/>
  <c r="H57" i="1" l="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2" i="1"/>
  <c r="H123" i="1"/>
  <c r="H124" i="1"/>
  <c r="H125" i="1"/>
  <c r="H126" i="1"/>
  <c r="H129" i="1"/>
  <c r="H130" i="1"/>
  <c r="H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9" i="1"/>
  <c r="G130" i="1"/>
  <c r="G56" i="1"/>
  <c r="R82" i="3" l="1"/>
  <c r="Q82" i="3"/>
  <c r="L82" i="3"/>
  <c r="K82" i="3"/>
  <c r="J82" i="3"/>
  <c r="I82" i="3"/>
  <c r="H82" i="3"/>
  <c r="G82" i="3"/>
  <c r="E82" i="3"/>
  <c r="R81" i="3"/>
  <c r="Q81" i="3"/>
  <c r="L81" i="3"/>
  <c r="K81" i="3"/>
  <c r="J81" i="3"/>
  <c r="I81" i="3"/>
  <c r="H81" i="3"/>
  <c r="G81" i="3"/>
  <c r="E81" i="3"/>
  <c r="R80" i="3"/>
  <c r="Q80" i="3"/>
  <c r="L80" i="3"/>
  <c r="K80" i="3"/>
  <c r="J80" i="3"/>
  <c r="I80" i="3"/>
  <c r="H80" i="3"/>
  <c r="G80" i="3"/>
  <c r="E80" i="3"/>
  <c r="R79" i="3"/>
  <c r="Q79" i="3"/>
  <c r="L79" i="3"/>
  <c r="K79" i="3"/>
  <c r="H79" i="3"/>
  <c r="G79" i="3"/>
  <c r="E79" i="3"/>
  <c r="R78" i="3"/>
  <c r="Q78" i="3"/>
  <c r="K78" i="3"/>
  <c r="J78" i="3"/>
  <c r="I78" i="3"/>
  <c r="H78" i="3"/>
  <c r="G78" i="3"/>
  <c r="R77" i="3"/>
  <c r="Q77" i="3"/>
  <c r="L77" i="3"/>
  <c r="K77" i="3"/>
  <c r="J77" i="3"/>
  <c r="I77" i="3"/>
  <c r="H77" i="3"/>
  <c r="G77" i="3"/>
  <c r="R76" i="3"/>
  <c r="Q76" i="3"/>
  <c r="L76" i="3"/>
  <c r="K76" i="3"/>
  <c r="I76" i="3"/>
  <c r="H76" i="3"/>
  <c r="G76" i="3"/>
  <c r="E76" i="3"/>
  <c r="R75" i="3"/>
  <c r="Q75" i="3"/>
  <c r="L75" i="3"/>
  <c r="K75" i="3"/>
  <c r="I75" i="3"/>
  <c r="H75" i="3"/>
  <c r="G75" i="3"/>
  <c r="E75" i="3"/>
  <c r="R74" i="3"/>
  <c r="Q74" i="3"/>
  <c r="L74" i="3"/>
  <c r="K74" i="3"/>
  <c r="I74" i="3"/>
  <c r="H74" i="3"/>
  <c r="G74" i="3"/>
  <c r="E74" i="3"/>
  <c r="D74" i="3"/>
  <c r="Q73" i="3"/>
  <c r="L73" i="3"/>
  <c r="K73" i="3"/>
  <c r="J73" i="3"/>
  <c r="I73" i="3"/>
  <c r="H73" i="3"/>
  <c r="G73" i="3"/>
  <c r="E73" i="3"/>
  <c r="D73" i="3"/>
  <c r="R73" i="3" s="1"/>
  <c r="R72" i="3"/>
  <c r="Q72" i="3"/>
  <c r="L72" i="3"/>
  <c r="K72" i="3"/>
  <c r="J72" i="3"/>
  <c r="I72" i="3"/>
  <c r="H72" i="3"/>
  <c r="G72" i="3"/>
  <c r="E72" i="3"/>
  <c r="R71" i="3"/>
  <c r="Q71" i="3"/>
  <c r="L71" i="3"/>
  <c r="K71" i="3"/>
  <c r="J71" i="3"/>
  <c r="I71" i="3"/>
  <c r="H71" i="3"/>
  <c r="G71" i="3"/>
  <c r="E71" i="3"/>
  <c r="R70" i="3"/>
  <c r="Q70" i="3"/>
  <c r="L70" i="3"/>
  <c r="K70" i="3"/>
  <c r="J70" i="3"/>
  <c r="I70" i="3"/>
  <c r="H70" i="3"/>
  <c r="G70" i="3"/>
  <c r="E70" i="3"/>
  <c r="R69" i="3"/>
  <c r="Q69" i="3"/>
  <c r="L69" i="3"/>
  <c r="K69" i="3"/>
  <c r="J69" i="3"/>
  <c r="I69" i="3"/>
  <c r="H69" i="3"/>
  <c r="G69" i="3"/>
  <c r="E69" i="3"/>
  <c r="R68" i="3"/>
  <c r="Q68" i="3"/>
  <c r="L68" i="3"/>
  <c r="K68" i="3"/>
  <c r="J68" i="3"/>
  <c r="I68" i="3"/>
  <c r="H68" i="3"/>
  <c r="G68" i="3"/>
  <c r="E68" i="3"/>
  <c r="R67" i="3"/>
  <c r="Q67" i="3"/>
  <c r="L67" i="3"/>
  <c r="K67" i="3"/>
  <c r="J67" i="3"/>
  <c r="I67" i="3"/>
  <c r="H67" i="3"/>
  <c r="G67" i="3"/>
  <c r="E67" i="3"/>
  <c r="R66" i="3"/>
  <c r="Q66" i="3"/>
  <c r="L66" i="3"/>
  <c r="K66" i="3"/>
  <c r="J66" i="3"/>
  <c r="I66" i="3"/>
  <c r="H66" i="3"/>
  <c r="G66" i="3"/>
  <c r="E66" i="3"/>
  <c r="R65" i="3"/>
  <c r="Q65" i="3"/>
  <c r="L65" i="3"/>
  <c r="K65" i="3"/>
  <c r="J65" i="3"/>
  <c r="I65" i="3"/>
  <c r="H65" i="3"/>
  <c r="G65" i="3"/>
  <c r="E65" i="3"/>
  <c r="R64" i="3"/>
  <c r="Q64" i="3"/>
  <c r="L64" i="3"/>
  <c r="K64" i="3"/>
  <c r="J64" i="3"/>
  <c r="I64" i="3"/>
  <c r="H64" i="3"/>
  <c r="G64" i="3"/>
  <c r="E64" i="3"/>
  <c r="R63" i="3"/>
  <c r="Q63" i="3"/>
  <c r="L63" i="3"/>
  <c r="K63" i="3"/>
  <c r="J63" i="3"/>
  <c r="I63" i="3"/>
  <c r="H63" i="3"/>
  <c r="G63" i="3"/>
  <c r="E63" i="3"/>
  <c r="R62" i="3"/>
  <c r="Q62" i="3"/>
  <c r="L62" i="3"/>
  <c r="K62" i="3"/>
  <c r="J62" i="3"/>
  <c r="I62" i="3"/>
  <c r="H62" i="3"/>
  <c r="G62" i="3"/>
  <c r="E62" i="3"/>
  <c r="D62" i="3"/>
  <c r="R61" i="3"/>
  <c r="Q61" i="3"/>
  <c r="L61" i="3"/>
  <c r="K61" i="3"/>
  <c r="I61" i="3"/>
  <c r="H61" i="3"/>
  <c r="G61" i="3"/>
  <c r="E61" i="3"/>
  <c r="R60" i="3"/>
  <c r="Q60" i="3"/>
  <c r="L60" i="3"/>
  <c r="K60" i="3"/>
  <c r="I60" i="3"/>
  <c r="H60" i="3"/>
  <c r="G60" i="3"/>
  <c r="D60" i="3"/>
  <c r="R59" i="3"/>
  <c r="Q59" i="3"/>
  <c r="L59" i="3"/>
  <c r="K59" i="3"/>
  <c r="I59" i="3"/>
  <c r="H59" i="3"/>
  <c r="G59" i="3"/>
  <c r="D59" i="3"/>
  <c r="R58" i="3"/>
  <c r="Q58" i="3"/>
  <c r="L58" i="3"/>
  <c r="K58" i="3"/>
  <c r="H58" i="3"/>
  <c r="G58" i="3"/>
  <c r="E58" i="3"/>
  <c r="D58" i="3"/>
  <c r="R57" i="3"/>
  <c r="Q57" i="3"/>
  <c r="L57" i="3"/>
  <c r="K57" i="3"/>
  <c r="I57" i="3"/>
  <c r="H57" i="3"/>
  <c r="G57" i="3"/>
  <c r="E57" i="3"/>
  <c r="R56" i="3"/>
  <c r="Q56" i="3"/>
  <c r="L56" i="3"/>
  <c r="K56" i="3"/>
  <c r="I56" i="3"/>
  <c r="H56" i="3"/>
  <c r="G56" i="3"/>
  <c r="E56" i="3"/>
  <c r="Y130" i="1"/>
  <c r="X130" i="1"/>
  <c r="P130" i="1"/>
  <c r="L130" i="1"/>
  <c r="Y129" i="1"/>
  <c r="X129" i="1"/>
  <c r="P129" i="1"/>
  <c r="L129" i="1"/>
  <c r="Y126" i="1"/>
  <c r="X126" i="1"/>
  <c r="P126" i="1"/>
  <c r="L126" i="1"/>
  <c r="Y125" i="1"/>
  <c r="X125" i="1"/>
  <c r="P125" i="1"/>
  <c r="L125" i="1"/>
  <c r="Y124" i="1"/>
  <c r="X124" i="1"/>
  <c r="P124" i="1"/>
  <c r="L124" i="1"/>
  <c r="Y123" i="1"/>
  <c r="X123" i="1"/>
  <c r="P123" i="1"/>
  <c r="L123" i="1"/>
  <c r="Y122" i="1"/>
  <c r="X122" i="1"/>
  <c r="P122" i="1"/>
  <c r="L122" i="1"/>
  <c r="Y121" i="1"/>
  <c r="X121" i="1"/>
  <c r="P121" i="1"/>
  <c r="L121" i="1"/>
  <c r="Y120" i="1"/>
  <c r="X120" i="1"/>
  <c r="P120" i="1"/>
  <c r="L120" i="1"/>
  <c r="Y119" i="1"/>
  <c r="X119" i="1"/>
  <c r="P119" i="1"/>
  <c r="L119" i="1"/>
  <c r="Y118" i="1"/>
  <c r="X118" i="1"/>
  <c r="P118" i="1"/>
  <c r="L118" i="1"/>
  <c r="Y117" i="1"/>
  <c r="X117" i="1"/>
  <c r="P117" i="1"/>
  <c r="L117" i="1"/>
  <c r="Y116" i="1"/>
  <c r="X116" i="1"/>
  <c r="P116" i="1"/>
  <c r="L116" i="1"/>
  <c r="Y115" i="1"/>
  <c r="X115" i="1"/>
  <c r="I115" i="1"/>
  <c r="P115" i="1"/>
  <c r="O115" i="1"/>
  <c r="M115" i="1"/>
  <c r="K115" i="1"/>
  <c r="Y114" i="1"/>
  <c r="X114" i="1"/>
  <c r="I114" i="1"/>
  <c r="P114" i="1"/>
  <c r="O114" i="1"/>
  <c r="M114" i="1"/>
  <c r="L114" i="1"/>
  <c r="K114" i="1"/>
  <c r="Y113" i="1"/>
  <c r="X113" i="1"/>
  <c r="P113" i="1"/>
  <c r="O113" i="1"/>
  <c r="N113" i="1"/>
  <c r="M113" i="1"/>
  <c r="L113" i="1"/>
  <c r="Y112" i="1"/>
  <c r="X112" i="1"/>
  <c r="P112" i="1"/>
  <c r="O112" i="1"/>
  <c r="K112" i="1"/>
  <c r="Y111" i="1"/>
  <c r="X111" i="1"/>
  <c r="P111" i="1"/>
  <c r="O111" i="1"/>
  <c r="L111" i="1"/>
  <c r="K111" i="1"/>
  <c r="Y110" i="1"/>
  <c r="X110" i="1"/>
  <c r="P110" i="1"/>
  <c r="O110" i="1"/>
  <c r="L110" i="1"/>
  <c r="K110" i="1"/>
  <c r="Y109" i="1"/>
  <c r="X109" i="1"/>
  <c r="P109" i="1"/>
  <c r="O109" i="1"/>
  <c r="L109" i="1"/>
  <c r="K109" i="1"/>
  <c r="Y108" i="1"/>
  <c r="X108" i="1"/>
  <c r="P108" i="1"/>
  <c r="O108" i="1"/>
  <c r="L108" i="1"/>
  <c r="K108" i="1"/>
  <c r="Y107" i="1"/>
  <c r="X107" i="1"/>
  <c r="I107" i="1"/>
  <c r="P107" i="1"/>
  <c r="O107" i="1"/>
  <c r="L107" i="1"/>
  <c r="Y106" i="1"/>
  <c r="X106" i="1"/>
  <c r="I106" i="1"/>
  <c r="P106" i="1"/>
  <c r="O106" i="1"/>
  <c r="M106" i="1"/>
  <c r="L106" i="1"/>
  <c r="Y105" i="1"/>
  <c r="X105" i="1"/>
  <c r="I105" i="1"/>
  <c r="P105" i="1"/>
  <c r="O105" i="1"/>
  <c r="N105" i="1"/>
  <c r="M105" i="1"/>
  <c r="L105" i="1"/>
  <c r="K105" i="1"/>
  <c r="F105" i="1"/>
  <c r="Y104" i="1"/>
  <c r="X104" i="1"/>
  <c r="I104" i="1"/>
  <c r="P104" i="1"/>
  <c r="O104" i="1"/>
  <c r="L104" i="1"/>
  <c r="Y103" i="1"/>
  <c r="X103" i="1"/>
  <c r="P103" i="1"/>
  <c r="L103" i="1"/>
  <c r="Y102" i="1"/>
  <c r="X102" i="1"/>
  <c r="P102" i="1"/>
  <c r="O102" i="1"/>
  <c r="L102" i="1"/>
  <c r="F102" i="1"/>
  <c r="Y101" i="1"/>
  <c r="X101" i="1"/>
  <c r="I101" i="1"/>
  <c r="P101" i="1"/>
  <c r="O101" i="1"/>
  <c r="M101" i="1"/>
  <c r="Y100" i="1"/>
  <c r="X100" i="1"/>
  <c r="P100" i="1"/>
  <c r="O100" i="1"/>
  <c r="L100" i="1"/>
  <c r="Y99" i="1"/>
  <c r="X99" i="1"/>
  <c r="I99" i="1"/>
  <c r="P99" i="1"/>
  <c r="M99" i="1"/>
  <c r="L99" i="1"/>
  <c r="K99" i="1"/>
  <c r="F99" i="1"/>
  <c r="Y98" i="1"/>
  <c r="X98" i="1"/>
  <c r="P98" i="1"/>
  <c r="O98" i="1"/>
  <c r="M98" i="1"/>
  <c r="L98" i="1"/>
  <c r="E98" i="1"/>
  <c r="Y97" i="1"/>
  <c r="X97" i="1"/>
  <c r="P97" i="1"/>
  <c r="O97" i="1"/>
  <c r="N97" i="1"/>
  <c r="M97" i="1"/>
  <c r="L97" i="1"/>
  <c r="Y96" i="1"/>
  <c r="X96" i="1"/>
  <c r="P96" i="1"/>
  <c r="O96" i="1"/>
  <c r="N96" i="1"/>
  <c r="L96" i="1"/>
  <c r="Y95" i="1"/>
  <c r="X95" i="1"/>
  <c r="P95" i="1"/>
  <c r="O95" i="1"/>
  <c r="N95" i="1"/>
  <c r="L95" i="1"/>
  <c r="Y94" i="1"/>
  <c r="X94" i="1"/>
  <c r="P94" i="1"/>
  <c r="O94" i="1"/>
  <c r="L94" i="1"/>
  <c r="K94" i="1"/>
  <c r="Y93" i="1"/>
  <c r="X93" i="1"/>
  <c r="I93" i="1"/>
  <c r="P93" i="1"/>
  <c r="O93" i="1"/>
  <c r="N93" i="1"/>
  <c r="M93" i="1"/>
  <c r="L93" i="1"/>
  <c r="K93" i="1"/>
  <c r="Y92" i="1"/>
  <c r="X92" i="1"/>
  <c r="I92" i="1"/>
  <c r="P92" i="1"/>
  <c r="O92" i="1"/>
  <c r="M92" i="1"/>
  <c r="L92" i="1"/>
  <c r="Y91" i="1"/>
  <c r="X91" i="1"/>
  <c r="I91" i="1"/>
  <c r="P91" i="1"/>
  <c r="O91" i="1"/>
  <c r="M91" i="1"/>
  <c r="L91" i="1"/>
  <c r="Y90" i="1"/>
  <c r="X90" i="1"/>
  <c r="P90" i="1"/>
  <c r="O90" i="1"/>
  <c r="M90" i="1"/>
  <c r="L90" i="1"/>
  <c r="D90" i="1"/>
  <c r="Y89" i="1"/>
  <c r="X89" i="1"/>
  <c r="I89" i="1"/>
  <c r="P89" i="1"/>
  <c r="O89" i="1"/>
  <c r="N89" i="1"/>
  <c r="M89" i="1"/>
  <c r="L89" i="1"/>
  <c r="K89" i="1"/>
  <c r="Y88" i="1"/>
  <c r="X88" i="1"/>
  <c r="I88" i="1"/>
  <c r="P88" i="1"/>
  <c r="O88" i="1"/>
  <c r="N88" i="1"/>
  <c r="M88" i="1"/>
  <c r="L88" i="1"/>
  <c r="K88" i="1"/>
  <c r="Y87" i="1"/>
  <c r="X87" i="1"/>
  <c r="I87" i="1"/>
  <c r="P87" i="1"/>
  <c r="O87" i="1"/>
  <c r="L87" i="1"/>
  <c r="K87" i="1"/>
  <c r="Y86" i="1"/>
  <c r="X86" i="1"/>
  <c r="I86" i="1"/>
  <c r="P86" i="1"/>
  <c r="O86" i="1"/>
  <c r="L86" i="1"/>
  <c r="K86" i="1"/>
  <c r="Y85" i="1"/>
  <c r="X85" i="1"/>
  <c r="I85" i="1"/>
  <c r="P85" i="1"/>
  <c r="O85" i="1"/>
  <c r="M85" i="1"/>
  <c r="L85" i="1"/>
  <c r="K85" i="1"/>
  <c r="Y84" i="1"/>
  <c r="X84" i="1"/>
  <c r="I84" i="1"/>
  <c r="P84" i="1"/>
  <c r="O84" i="1"/>
  <c r="M84" i="1"/>
  <c r="L84" i="1"/>
  <c r="K84" i="1"/>
  <c r="Y83" i="1"/>
  <c r="X83" i="1"/>
  <c r="P83" i="1"/>
  <c r="O83" i="1"/>
  <c r="N83" i="1"/>
  <c r="M83" i="1"/>
  <c r="L83" i="1"/>
  <c r="Y82" i="1"/>
  <c r="X82" i="1"/>
  <c r="P82" i="1"/>
  <c r="O82" i="1"/>
  <c r="N82" i="1"/>
  <c r="M82" i="1"/>
  <c r="L82" i="1"/>
  <c r="Y81" i="1"/>
  <c r="X81" i="1"/>
  <c r="P81" i="1"/>
  <c r="O81" i="1"/>
  <c r="N81" i="1"/>
  <c r="M81" i="1"/>
  <c r="L81" i="1"/>
  <c r="Y80" i="1"/>
  <c r="X80" i="1"/>
  <c r="I80" i="1"/>
  <c r="P80" i="1"/>
  <c r="O80" i="1"/>
  <c r="K80" i="1"/>
  <c r="Y79" i="1"/>
  <c r="X79" i="1"/>
  <c r="P79" i="1"/>
  <c r="O79" i="1"/>
  <c r="N79" i="1"/>
  <c r="M79" i="1"/>
  <c r="L79" i="1"/>
  <c r="K79" i="1"/>
  <c r="F79" i="1"/>
  <c r="Y78" i="1"/>
  <c r="X78" i="1"/>
  <c r="I78" i="1"/>
  <c r="P78" i="1"/>
  <c r="O78" i="1"/>
  <c r="L78" i="1"/>
  <c r="K78" i="1"/>
  <c r="Y77" i="1"/>
  <c r="X77" i="1"/>
  <c r="P77" i="1"/>
  <c r="O77" i="1"/>
  <c r="L77" i="1"/>
  <c r="K77" i="1"/>
  <c r="Y76" i="1"/>
  <c r="X76" i="1"/>
  <c r="P76" i="1"/>
  <c r="O76" i="1"/>
  <c r="L76" i="1"/>
  <c r="Y75" i="1"/>
  <c r="X75" i="1"/>
  <c r="P75" i="1"/>
  <c r="O75" i="1"/>
  <c r="M75" i="1"/>
  <c r="L75" i="1"/>
  <c r="F75" i="1"/>
  <c r="Y74" i="1"/>
  <c r="X74" i="1"/>
  <c r="I74" i="1"/>
  <c r="P74" i="1"/>
  <c r="O74" i="1"/>
  <c r="N74" i="1"/>
  <c r="M74" i="1"/>
  <c r="L74" i="1"/>
  <c r="K74" i="1"/>
  <c r="Y73" i="1"/>
  <c r="X73" i="1"/>
  <c r="I73" i="1"/>
  <c r="P73" i="1"/>
  <c r="O73" i="1"/>
  <c r="N73" i="1"/>
  <c r="M73" i="1"/>
  <c r="L73" i="1"/>
  <c r="K73" i="1"/>
  <c r="F73" i="1"/>
  <c r="Y72" i="1"/>
  <c r="X72" i="1"/>
  <c r="I72" i="1"/>
  <c r="P72" i="1"/>
  <c r="O72" i="1"/>
  <c r="N72" i="1"/>
  <c r="M72" i="1"/>
  <c r="L72" i="1"/>
  <c r="K72" i="1"/>
  <c r="F72" i="1"/>
  <c r="Y71" i="1"/>
  <c r="X71" i="1"/>
  <c r="I71" i="1"/>
  <c r="P71" i="1"/>
  <c r="O71" i="1"/>
  <c r="M71" i="1"/>
  <c r="L71" i="1"/>
  <c r="K71" i="1"/>
  <c r="Y70" i="1"/>
  <c r="X70" i="1"/>
  <c r="I70" i="1"/>
  <c r="P70" i="1"/>
  <c r="O70" i="1"/>
  <c r="N70" i="1"/>
  <c r="M70" i="1"/>
  <c r="L70" i="1"/>
  <c r="K70" i="1"/>
  <c r="Y69" i="1"/>
  <c r="X69" i="1"/>
  <c r="I69" i="1"/>
  <c r="P69" i="1"/>
  <c r="O69" i="1"/>
  <c r="M69" i="1"/>
  <c r="L69" i="1"/>
  <c r="K69" i="1"/>
  <c r="Y68" i="1"/>
  <c r="X68" i="1"/>
  <c r="I68" i="1"/>
  <c r="P68" i="1"/>
  <c r="O68" i="1"/>
  <c r="M68" i="1"/>
  <c r="L68" i="1"/>
  <c r="K68" i="1"/>
  <c r="Y67" i="1"/>
  <c r="X67" i="1"/>
  <c r="P67" i="1"/>
  <c r="O67" i="1"/>
  <c r="N67" i="1"/>
  <c r="M67" i="1"/>
  <c r="K67" i="1"/>
  <c r="Y66" i="1"/>
  <c r="X66" i="1"/>
  <c r="P66" i="1"/>
  <c r="M66" i="1"/>
  <c r="L66" i="1"/>
  <c r="K66" i="1"/>
  <c r="Y65" i="1"/>
  <c r="X65" i="1"/>
  <c r="I65" i="1"/>
  <c r="P65" i="1"/>
  <c r="M65" i="1"/>
  <c r="L65" i="1"/>
  <c r="K65" i="1"/>
  <c r="Y64" i="1"/>
  <c r="X64" i="1"/>
  <c r="I64" i="1"/>
  <c r="P64" i="1"/>
  <c r="O64" i="1"/>
  <c r="N64" i="1"/>
  <c r="M64" i="1"/>
  <c r="L64" i="1"/>
  <c r="K64" i="1"/>
  <c r="Y63" i="1"/>
  <c r="X63" i="1"/>
  <c r="P63" i="1"/>
  <c r="O63" i="1"/>
  <c r="N63" i="1"/>
  <c r="L63" i="1"/>
  <c r="K63" i="1"/>
  <c r="Y62" i="1"/>
  <c r="X62" i="1"/>
  <c r="I62" i="1"/>
  <c r="P62" i="1"/>
  <c r="O62" i="1"/>
  <c r="M62" i="1"/>
  <c r="Y61" i="1"/>
  <c r="P61" i="1"/>
  <c r="O61" i="1"/>
  <c r="N61" i="1"/>
  <c r="M61" i="1"/>
  <c r="L61" i="1"/>
  <c r="K61" i="1"/>
  <c r="X61" i="1"/>
  <c r="Y60" i="1"/>
  <c r="X60" i="1"/>
  <c r="I60" i="1"/>
  <c r="P60" i="1"/>
  <c r="O60" i="1"/>
  <c r="N60" i="1"/>
  <c r="M60" i="1"/>
  <c r="L60" i="1"/>
  <c r="K60" i="1"/>
  <c r="Y59" i="1"/>
  <c r="X59" i="1"/>
  <c r="P59" i="1"/>
  <c r="O59" i="1"/>
  <c r="N59" i="1"/>
  <c r="M59" i="1"/>
  <c r="L59" i="1"/>
  <c r="K59" i="1"/>
  <c r="F59" i="1"/>
  <c r="Y58" i="1"/>
  <c r="X58" i="1"/>
  <c r="P58" i="1"/>
  <c r="O58" i="1"/>
  <c r="N58" i="1"/>
  <c r="L58" i="1"/>
  <c r="F58" i="1"/>
  <c r="Y57" i="1"/>
  <c r="X57" i="1"/>
  <c r="I57" i="1"/>
  <c r="P57" i="1"/>
  <c r="O57" i="1"/>
  <c r="M57" i="1"/>
  <c r="L57" i="1"/>
  <c r="K57" i="1"/>
  <c r="Y56" i="1"/>
  <c r="X56" i="1"/>
  <c r="I56" i="1"/>
  <c r="P56" i="1"/>
  <c r="O56" i="1"/>
  <c r="M56" i="1"/>
  <c r="L56" i="1"/>
  <c r="K56" i="1"/>
  <c r="Y50" i="1" l="1"/>
  <c r="X50" i="1"/>
  <c r="P50" i="1"/>
  <c r="F50" i="1"/>
</calcChain>
</file>

<file path=xl/sharedStrings.xml><?xml version="1.0" encoding="utf-8"?>
<sst xmlns="http://schemas.openxmlformats.org/spreadsheetml/2006/main" count="2512" uniqueCount="666">
  <si>
    <t>Ref.</t>
  </si>
  <si>
    <t>Technology/Country</t>
    <phoneticPr fontId="2"/>
  </si>
  <si>
    <t>Year</t>
  </si>
  <si>
    <t>Other properties</t>
  </si>
  <si>
    <t>*青色背景の右端3つは自動計算なので、値を入れる必要はありません。</t>
  </si>
  <si>
    <t>*データがない場合、セルには”=NA()”と入力してください。通常の文字列（例えばn/a）にしてしまうとグラフ表示において"0"の値で認識されてしまいます。</t>
    <phoneticPr fontId="2"/>
  </si>
  <si>
    <t>LO harmonic num.</t>
    <phoneticPr fontId="2"/>
  </si>
  <si>
    <t>LO input frequency (GHz)</t>
    <phoneticPr fontId="2"/>
  </si>
  <si>
    <t>LO input power (dBm)</t>
    <phoneticPr fontId="2"/>
  </si>
  <si>
    <t>Frequency/ Frequency range (GHz)</t>
    <phoneticPr fontId="2"/>
  </si>
  <si>
    <t>Conversion loss (dB) (Other countries)</t>
    <phoneticPr fontId="2"/>
  </si>
  <si>
    <t>Conversion loss (dB) (Developed in Japan)</t>
    <phoneticPr fontId="2"/>
  </si>
  <si>
    <t>***</t>
    <phoneticPr fontId="2"/>
  </si>
  <si>
    <r>
      <t>P</t>
    </r>
    <r>
      <rPr>
        <vertAlign val="subscript"/>
        <sz val="11"/>
        <color theme="1"/>
        <rFont val="Arial"/>
        <family val="2"/>
      </rPr>
      <t>DC</t>
    </r>
    <r>
      <rPr>
        <sz val="11"/>
        <color theme="1"/>
        <rFont val="Arial"/>
        <family val="2"/>
      </rPr>
      <t xml:space="preserve"> (W)</t>
    </r>
    <phoneticPr fontId="2"/>
  </si>
  <si>
    <r>
      <t>Chip area (mm</t>
    </r>
    <r>
      <rPr>
        <vertAlign val="superscript"/>
        <sz val="11"/>
        <color theme="1"/>
        <rFont val="Arial"/>
        <family val="2"/>
      </rPr>
      <t>2</t>
    </r>
    <r>
      <rPr>
        <sz val="11"/>
        <color theme="1"/>
        <rFont val="Arial"/>
        <family val="2"/>
      </rPr>
      <t>)</t>
    </r>
    <phoneticPr fontId="2"/>
  </si>
  <si>
    <t>P1dB (dBm)</t>
    <phoneticPr fontId="2"/>
  </si>
  <si>
    <t>Beam forming</t>
    <phoneticPr fontId="2"/>
  </si>
  <si>
    <t>IF bandwidth (GHz)</t>
    <phoneticPr fontId="2"/>
  </si>
  <si>
    <t>Module</t>
    <phoneticPr fontId="2"/>
  </si>
  <si>
    <t>On-chip ant.</t>
    <phoneticPr fontId="2"/>
  </si>
  <si>
    <t>DOI</t>
  </si>
  <si>
    <t>←DOIのみでも構いません。</t>
  </si>
  <si>
    <t>NEP (pW/Hz^1/2)</t>
    <phoneticPr fontId="2"/>
  </si>
  <si>
    <t>NEP (Other countries)</t>
    <phoneticPr fontId="2"/>
  </si>
  <si>
    <t>NEP (Developed in Japan)</t>
    <phoneticPr fontId="2"/>
  </si>
  <si>
    <t>Baseband bandwidth (GHz)</t>
    <phoneticPr fontId="2"/>
  </si>
  <si>
    <r>
      <rPr>
        <sz val="11"/>
        <color theme="1"/>
        <rFont val="ＭＳ Ｐゴシック"/>
        <family val="3"/>
        <charset val="128"/>
      </rPr>
      <t>伊藤</t>
    </r>
    <r>
      <rPr>
        <sz val="11"/>
        <color theme="1"/>
        <rFont val="Arial"/>
        <family val="2"/>
      </rPr>
      <t xml:space="preserve"> </t>
    </r>
    <r>
      <rPr>
        <sz val="11"/>
        <color theme="1"/>
        <rFont val="ＭＳ Ｐゴシック"/>
        <family val="3"/>
        <charset val="128"/>
      </rPr>
      <t>弘、石橋忠夫：電子情報通信学会論文誌Ｃ、</t>
    </r>
    <r>
      <rPr>
        <sz val="11"/>
        <color theme="1"/>
        <rFont val="Arial"/>
        <family val="2"/>
      </rPr>
      <t>Vol. J104-C</t>
    </r>
    <r>
      <rPr>
        <sz val="11"/>
        <color theme="1"/>
        <rFont val="ＭＳ Ｐゴシック"/>
        <family val="3"/>
        <charset val="128"/>
      </rPr>
      <t>、</t>
    </r>
    <r>
      <rPr>
        <sz val="11"/>
        <color theme="1"/>
        <rFont val="Arial"/>
        <family val="2"/>
      </rPr>
      <t>No. 7</t>
    </r>
    <r>
      <rPr>
        <sz val="11"/>
        <color theme="1"/>
        <rFont val="ＭＳ Ｐゴシック"/>
        <family val="3"/>
        <charset val="128"/>
      </rPr>
      <t>、</t>
    </r>
    <r>
      <rPr>
        <sz val="11"/>
        <color theme="1"/>
        <rFont val="Arial"/>
        <family val="2"/>
      </rPr>
      <t>2021</t>
    </r>
    <r>
      <rPr>
        <sz val="11"/>
        <color theme="1"/>
        <rFont val="ＭＳ Ｐゴシック"/>
        <family val="3"/>
        <charset val="128"/>
      </rPr>
      <t>、</t>
    </r>
    <r>
      <rPr>
        <sz val="11"/>
        <color theme="1"/>
        <rFont val="Arial"/>
        <family val="2"/>
      </rPr>
      <t>pp.210-217.</t>
    </r>
    <phoneticPr fontId="2"/>
  </si>
  <si>
    <t>https://www.toptica.com/fileadmin/Editors_English/11_brochures_datasheets/01_brochures/toptica_BR_Terahertz_Technologies.pdf</t>
    <phoneticPr fontId="2"/>
  </si>
  <si>
    <t>https://www.vadiodes.com/images/Products/Detectors/VDI-734_ZBD_Product_Manual.pdf</t>
    <phoneticPr fontId="2"/>
  </si>
  <si>
    <t>Broadband(w/ Si Lens)</t>
    <phoneticPr fontId="2"/>
  </si>
  <si>
    <t>QO</t>
    <phoneticPr fontId="2"/>
  </si>
  <si>
    <t>FMBD / Japan</t>
    <phoneticPr fontId="2"/>
  </si>
  <si>
    <t>SBD / Germany</t>
    <phoneticPr fontId="2"/>
  </si>
  <si>
    <t>SBD / USA</t>
    <phoneticPr fontId="2"/>
  </si>
  <si>
    <t>NEP (W/Hz)</t>
    <phoneticPr fontId="2"/>
  </si>
  <si>
    <t>WG</t>
    <phoneticPr fontId="2"/>
  </si>
  <si>
    <t>zero-bias, TIA integrated</t>
    <phoneticPr fontId="2"/>
  </si>
  <si>
    <t>H. Ito, N. Shibata, T. Nagatsuma, and T. Ishibashi:  Appl. Phys. Express 15, No. 2 (2022) pp. 026501-1 - 026501-4.</t>
    <phoneticPr fontId="2"/>
  </si>
  <si>
    <t>H. Ito and T. Ishibashi: Appl. Phys. Express 14, No. 10 (2021) pp. 104001-1 - 104001-4.</t>
    <phoneticPr fontId="2"/>
  </si>
  <si>
    <t>10.35848/1882-0786/ac2213</t>
    <phoneticPr fontId="2"/>
  </si>
  <si>
    <t>10.35848/1882-0786/ac4a13</t>
    <phoneticPr fontId="2"/>
  </si>
  <si>
    <t>Narrowband coupler</t>
    <phoneticPr fontId="2"/>
  </si>
  <si>
    <t>50-75</t>
    <phoneticPr fontId="2"/>
  </si>
  <si>
    <t>60-90</t>
    <phoneticPr fontId="2"/>
  </si>
  <si>
    <t>75-110</t>
    <phoneticPr fontId="2"/>
  </si>
  <si>
    <t>90-140</t>
    <phoneticPr fontId="2"/>
  </si>
  <si>
    <t>110-170</t>
    <phoneticPr fontId="2"/>
  </si>
  <si>
    <t>140-220</t>
    <phoneticPr fontId="2"/>
  </si>
  <si>
    <t>170-260</t>
    <phoneticPr fontId="2"/>
  </si>
  <si>
    <t>220-330</t>
    <phoneticPr fontId="2"/>
  </si>
  <si>
    <t>260-400</t>
    <phoneticPr fontId="2"/>
  </si>
  <si>
    <t>330-500</t>
    <phoneticPr fontId="2"/>
  </si>
  <si>
    <t>400-600</t>
    <phoneticPr fontId="2"/>
  </si>
  <si>
    <t>500-750</t>
    <phoneticPr fontId="2"/>
  </si>
  <si>
    <t>600-900</t>
    <phoneticPr fontId="2"/>
  </si>
  <si>
    <t>750-1100</t>
    <phoneticPr fontId="2"/>
  </si>
  <si>
    <t>900-1400</t>
    <phoneticPr fontId="2"/>
  </si>
  <si>
    <t>1100-1700</t>
    <phoneticPr fontId="2"/>
  </si>
  <si>
    <t>Narrowband</t>
    <phoneticPr fontId="2"/>
  </si>
  <si>
    <t>zero-bias</t>
    <phoneticPr fontId="2"/>
  </si>
  <si>
    <t>zero-bias, w/ pre-amp.</t>
    <phoneticPr fontId="2"/>
  </si>
  <si>
    <t>2300-3200</t>
    <phoneticPr fontId="2"/>
  </si>
  <si>
    <t>25-37.5</t>
    <phoneticPr fontId="2"/>
  </si>
  <si>
    <t>30-45</t>
    <phoneticPr fontId="2"/>
  </si>
  <si>
    <t>37.5-55</t>
    <phoneticPr fontId="2"/>
  </si>
  <si>
    <t>45-70</t>
    <phoneticPr fontId="2"/>
  </si>
  <si>
    <t>55-85</t>
    <phoneticPr fontId="2"/>
  </si>
  <si>
    <t>70-110</t>
    <phoneticPr fontId="2"/>
  </si>
  <si>
    <t>85-130</t>
    <phoneticPr fontId="2"/>
  </si>
  <si>
    <t>110-165</t>
    <phoneticPr fontId="2"/>
  </si>
  <si>
    <t>130-200</t>
    <phoneticPr fontId="2"/>
  </si>
  <si>
    <t>165-250</t>
    <phoneticPr fontId="2"/>
  </si>
  <si>
    <t>200-300</t>
    <phoneticPr fontId="2"/>
  </si>
  <si>
    <t>250-375</t>
    <phoneticPr fontId="2"/>
  </si>
  <si>
    <t>300-450</t>
    <phoneticPr fontId="2"/>
  </si>
  <si>
    <t>Noise Temp.(K)</t>
    <phoneticPr fontId="2"/>
  </si>
  <si>
    <t>400-800</t>
    <phoneticPr fontId="2"/>
  </si>
  <si>
    <t>500-1000</t>
    <phoneticPr fontId="2"/>
  </si>
  <si>
    <t>600-1200</t>
    <phoneticPr fontId="2"/>
  </si>
  <si>
    <t>700-1400</t>
    <phoneticPr fontId="2"/>
  </si>
  <si>
    <t>800-1500</t>
    <phoneticPr fontId="2"/>
  </si>
  <si>
    <t>1000-2000</t>
    <phoneticPr fontId="2"/>
  </si>
  <si>
    <t>1200-2500</t>
    <phoneticPr fontId="2"/>
  </si>
  <si>
    <t>2000-5000</t>
    <phoneticPr fontId="2"/>
  </si>
  <si>
    <t>7500-15000</t>
    <phoneticPr fontId="2"/>
  </si>
  <si>
    <r>
      <t>3</t>
    </r>
    <r>
      <rPr>
        <sz val="11"/>
        <color theme="1"/>
        <rFont val="ＭＳ Ｐゴシック"/>
        <family val="3"/>
        <charset val="128"/>
      </rPr>
      <t>～</t>
    </r>
    <r>
      <rPr>
        <sz val="11"/>
        <color theme="1"/>
        <rFont val="Arial"/>
        <family val="2"/>
      </rPr>
      <t>6</t>
    </r>
    <phoneticPr fontId="2"/>
  </si>
  <si>
    <r>
      <t>1</t>
    </r>
    <r>
      <rPr>
        <sz val="11"/>
        <color theme="1"/>
        <rFont val="ＭＳ Ｐゴシック"/>
        <family val="3"/>
        <charset val="128"/>
      </rPr>
      <t>～</t>
    </r>
    <r>
      <rPr>
        <sz val="11"/>
        <color theme="1"/>
        <rFont val="Arial"/>
        <family val="2"/>
      </rPr>
      <t>5</t>
    </r>
    <phoneticPr fontId="2"/>
  </si>
  <si>
    <r>
      <t>2</t>
    </r>
    <r>
      <rPr>
        <sz val="11"/>
        <color theme="1"/>
        <rFont val="ＭＳ Ｐゴシック"/>
        <family val="3"/>
        <charset val="128"/>
      </rPr>
      <t>～</t>
    </r>
    <r>
      <rPr>
        <sz val="11"/>
        <color theme="1"/>
        <rFont val="Arial"/>
        <family val="2"/>
      </rPr>
      <t>5</t>
    </r>
    <phoneticPr fontId="2"/>
  </si>
  <si>
    <t>375-550</t>
    <phoneticPr fontId="2"/>
  </si>
  <si>
    <t>450-700</t>
    <phoneticPr fontId="2"/>
  </si>
  <si>
    <t>10000-20000</t>
    <phoneticPr fontId="2"/>
  </si>
  <si>
    <r>
      <t>-15</t>
    </r>
    <r>
      <rPr>
        <sz val="11"/>
        <color theme="1"/>
        <rFont val="ＭＳ Ｐゴシック"/>
        <family val="3"/>
        <charset val="128"/>
      </rPr>
      <t>～</t>
    </r>
    <r>
      <rPr>
        <sz val="11"/>
        <color theme="1"/>
        <rFont val="Arial"/>
        <family val="2"/>
      </rPr>
      <t>-5</t>
    </r>
    <phoneticPr fontId="2"/>
  </si>
  <si>
    <t>https://www.vadiodes.com/images/Products/Mixers/VDI-739_Fundamental_Mixer_Product_Manual.pdf</t>
    <phoneticPr fontId="2"/>
  </si>
  <si>
    <t>https://www.vadiodes.com/images/Products/Mixers/VDI-735_SHM_Product_Manual.pdf</t>
    <phoneticPr fontId="2"/>
  </si>
  <si>
    <r>
      <t>J.L. Hesler and T.W. Crowe, “Responsivity and noise mea</t>
    </r>
    <r>
      <rPr>
        <sz val="11"/>
        <color theme="1"/>
        <rFont val="ＭＳ Ｐゴシック"/>
        <family val="3"/>
        <charset val="128"/>
      </rPr>
      <t xml:space="preserve">−
</t>
    </r>
    <r>
      <rPr>
        <sz val="11"/>
        <color theme="1"/>
        <rFont val="Arial"/>
        <family val="2"/>
      </rPr>
      <t>surements of zero</t>
    </r>
    <r>
      <rPr>
        <sz val="11"/>
        <color theme="1"/>
        <rFont val="ＭＳ Ｐゴシック"/>
        <family val="3"/>
        <charset val="128"/>
      </rPr>
      <t>−</t>
    </r>
    <r>
      <rPr>
        <sz val="11"/>
        <color theme="1"/>
        <rFont val="Arial"/>
        <family val="2"/>
      </rPr>
      <t>bias Schottky diode detectors”, in Proc.
18th Int. Symp. Space Terahertz Techn., Pasadena, 2007.</t>
    </r>
    <phoneticPr fontId="2"/>
  </si>
  <si>
    <t xml:space="preserve"> SBD / USA</t>
    <phoneticPr fontId="2"/>
  </si>
  <si>
    <r>
      <t>E.R. Brown, A.C. Young, J. Zimmerman, H. Kazemi, and
A.C. Gossard, “High</t>
    </r>
    <r>
      <rPr>
        <sz val="11"/>
        <color theme="1"/>
        <rFont val="ＭＳ Ｐゴシック"/>
        <family val="3"/>
        <charset val="128"/>
      </rPr>
      <t>−</t>
    </r>
    <r>
      <rPr>
        <sz val="11"/>
        <color theme="1"/>
        <rFont val="Arial"/>
        <family val="2"/>
      </rPr>
      <t>sensitivity, quasi</t>
    </r>
    <r>
      <rPr>
        <sz val="11"/>
        <color theme="1"/>
        <rFont val="ＭＳ Ｐゴシック"/>
        <family val="3"/>
        <charset val="128"/>
      </rPr>
      <t>−</t>
    </r>
    <r>
      <rPr>
        <sz val="11"/>
        <color theme="1"/>
        <rFont val="Arial"/>
        <family val="2"/>
      </rPr>
      <t>optically</t>
    </r>
    <r>
      <rPr>
        <sz val="11"/>
        <color theme="1"/>
        <rFont val="ＭＳ Ｐゴシック"/>
        <family val="3"/>
        <charset val="128"/>
      </rPr>
      <t>−</t>
    </r>
    <r>
      <rPr>
        <sz val="11"/>
        <color theme="1"/>
        <rFont val="Arial"/>
        <family val="2"/>
      </rPr>
      <t>coupled
semimetal</t>
    </r>
    <r>
      <rPr>
        <sz val="11"/>
        <color theme="1"/>
        <rFont val="ＭＳ Ｐゴシック"/>
        <family val="3"/>
        <charset val="128"/>
      </rPr>
      <t>−</t>
    </r>
    <r>
      <rPr>
        <sz val="11"/>
        <color theme="1"/>
        <rFont val="Arial"/>
        <family val="2"/>
      </rPr>
      <t>semiconductor detectors at 104 GHz”, in Proc.
SPIE 6212, 621205 (2006).</t>
    </r>
    <phoneticPr fontId="2"/>
  </si>
  <si>
    <t>ErAs/InAlGaAs</t>
    <phoneticPr fontId="2"/>
  </si>
  <si>
    <t>H. Sherry, R. Hadi, J. Grzyb, E. Öjefors, A. Cathelin, A. Kaiser, and U.
Pfeiffer, “Lens-integrated THz imaging arrays in 65 nm CMOS technologies,”
in IEEE Radio Frequency Integrated Circuits Symp., Baltimore,
MD, USA, Jun. 2011.</t>
    <phoneticPr fontId="2"/>
  </si>
  <si>
    <t>R. Hadi, H. Sherry, J. Grzyb, N. Baktash, Y. Zhao, E. Öjefors, A.
Kaiser, A. Cathelin, and U. Pfeiffer, “A broadband 0.6 to 1 THz
CMOS imaging detector with an integrated lens,” in Proc. IEEE Int.
Microwave Symp., Baltimore, MD, USA, Jun. 2011.</t>
    <phoneticPr fontId="2"/>
  </si>
  <si>
    <t xml:space="preserve"> C-MOS / USA</t>
    <phoneticPr fontId="2"/>
  </si>
  <si>
    <t>No</t>
    <phoneticPr fontId="2"/>
  </si>
  <si>
    <t>F. Schuster et al., Optics Express 19, No.8 (2011) 7827.</t>
    <phoneticPr fontId="2"/>
  </si>
  <si>
    <t xml:space="preserve"> C-MOS / France</t>
    <phoneticPr fontId="2"/>
  </si>
  <si>
    <t>P. Chahal, F. Morris, and G. Frazier, IEEE Electr Device Lett 26, 894 (2005).</t>
    <phoneticPr fontId="2"/>
  </si>
  <si>
    <t xml:space="preserve"> C-MOS / Germany</t>
    <phoneticPr fontId="2"/>
  </si>
  <si>
    <t>S. Boppel et al., IEEE TRANSACTIONS ON MICROWAVE THEORY AND TECHNIQUES, VOL. 60, NO. 12, DECEMBER 2012, 3834.</t>
    <phoneticPr fontId="2"/>
  </si>
  <si>
    <r>
      <t>R. Ham, Y. Zhang, D. Coquillat, H. Videlier, W. Knap, E.
Brown, and K.K. O, “A 280</t>
    </r>
    <r>
      <rPr>
        <sz val="11"/>
        <color theme="1"/>
        <rFont val="ＭＳ Ｐゴシック"/>
        <family val="3"/>
        <charset val="128"/>
      </rPr>
      <t>−</t>
    </r>
    <r>
      <rPr>
        <sz val="11"/>
        <color theme="1"/>
        <rFont val="Arial"/>
        <family val="2"/>
      </rPr>
      <t>GHz diode detector in 130</t>
    </r>
    <r>
      <rPr>
        <sz val="11"/>
        <color theme="1"/>
        <rFont val="ＭＳ Ｐゴシック"/>
        <family val="3"/>
        <charset val="128"/>
      </rPr>
      <t>−</t>
    </r>
    <r>
      <rPr>
        <sz val="11"/>
        <color theme="1"/>
        <rFont val="Arial"/>
        <family val="2"/>
      </rPr>
      <t>nm
digital CMOS”, IEEE J. Solid</t>
    </r>
    <r>
      <rPr>
        <sz val="11"/>
        <color theme="1"/>
        <rFont val="ＭＳ Ｐゴシック"/>
        <family val="3"/>
        <charset val="128"/>
      </rPr>
      <t>−</t>
    </r>
    <r>
      <rPr>
        <sz val="11"/>
        <color theme="1"/>
        <rFont val="Arial"/>
        <family val="2"/>
      </rPr>
      <t>State Circuits 46, 2602–2612
(2011).</t>
    </r>
    <phoneticPr fontId="2"/>
  </si>
  <si>
    <t>4x4 array</t>
    <phoneticPr fontId="2"/>
  </si>
  <si>
    <t>?</t>
    <phoneticPr fontId="2"/>
  </si>
  <si>
    <t>A. Semenov et al., “Application of zero-bias quasioptical Schottkydiode
detectors for monitoring short-pulse and weak terahertz radiation,”
IEEE Electron. Dev. Lett. 31(7), 674 (2010).</t>
    <phoneticPr fontId="2"/>
  </si>
  <si>
    <t>Broadband</t>
    <phoneticPr fontId="2"/>
  </si>
  <si>
    <t xml:space="preserve"> SBD / Germany</t>
    <phoneticPr fontId="2"/>
  </si>
  <si>
    <t>R. Han et al., IEEE JOURNAL OF SOLID-STATE CIRCUITS, VOL. 48, NO. 10, OCTOBER 2013, p.2296.</t>
    <phoneticPr fontId="2"/>
  </si>
  <si>
    <t>resonant tunnel SBD</t>
    <phoneticPr fontId="2"/>
  </si>
  <si>
    <t>Bowtie/Si lens</t>
    <phoneticPr fontId="2"/>
  </si>
  <si>
    <t>Yes</t>
    <phoneticPr fontId="2"/>
  </si>
  <si>
    <t>Waveguide coupling</t>
    <phoneticPr fontId="2"/>
  </si>
  <si>
    <t>SHM/USA</t>
    <phoneticPr fontId="2"/>
  </si>
  <si>
    <t>VDI</t>
    <phoneticPr fontId="2"/>
  </si>
  <si>
    <t>1.4x2.0</t>
    <phoneticPr fontId="2"/>
  </si>
  <si>
    <t>Slot/Si lens</t>
    <phoneticPr fontId="2"/>
  </si>
  <si>
    <t>65-nm CMOS/USA</t>
    <phoneticPr fontId="2"/>
  </si>
  <si>
    <t>80nm-HEMT/Japan</t>
    <phoneticPr fontId="2"/>
  </si>
  <si>
    <t>.75x2.75</t>
    <phoneticPr fontId="2"/>
  </si>
  <si>
    <t>No</t>
    <phoneticPr fontId="2"/>
  </si>
  <si>
    <t>35nm-HEMT/Germany</t>
    <phoneticPr fontId="2"/>
  </si>
  <si>
    <t>Ring/Si lens</t>
    <phoneticPr fontId="2"/>
  </si>
  <si>
    <t>130nm-SiGe/Germany</t>
    <phoneticPr fontId="2"/>
  </si>
  <si>
    <t>2.1x1.5</t>
    <phoneticPr fontId="2"/>
  </si>
  <si>
    <t>No(probing)</t>
    <phoneticPr fontId="2"/>
  </si>
  <si>
    <t>40nm-CMOS/Japan</t>
    <phoneticPr fontId="2"/>
  </si>
  <si>
    <t>4.92x2.25 TRX</t>
    <phoneticPr fontId="2"/>
  </si>
  <si>
    <t>1.4x3.2</t>
    <phoneticPr fontId="2"/>
  </si>
  <si>
    <t>Dipole/HDPE lens</t>
    <phoneticPr fontId="2"/>
  </si>
  <si>
    <t>Hiroshi Ito and Tadao Ishibashi, Low-noise heterodyne detection ofterahertz waves at room temperatureusing zero-biased Fermi-level managedbarrier diode, ELECTRONICS LETTERS  6th September 2018  Vol. 54  No. 18  pp. 1080–1082</t>
    <phoneticPr fontId="2"/>
  </si>
  <si>
    <t>doi.org/10.1049/el.2018.5879</t>
    <phoneticPr fontId="2"/>
  </si>
  <si>
    <t>WR3.4SHM, https://vadiodes.com/en/products/mixers-shm-ehm-and-fm?id=128</t>
    <phoneticPr fontId="2"/>
  </si>
  <si>
    <t>WR2.8SHM, https://vadiodes.com/en/products/mixers-shm-ehm-and-fm?id=126</t>
    <phoneticPr fontId="2"/>
  </si>
  <si>
    <t>WR2.2SHM, https://vadiodes.com/en/products/mixers-shm-ehm-and-fm?id=125</t>
    <phoneticPr fontId="2"/>
  </si>
  <si>
    <t>Zhi Hu; Cheng Wang; Ruonan Han, A 32-Unit 240-GHz Heterodyne Receiver Array in 65-nm CMOS With Array-Wide Phase Locking,  IEEE Journal of Solid-State Circuits ( Volume: 54, Issue: 5, May 2019)</t>
    <phoneticPr fontId="2"/>
  </si>
  <si>
    <t>10.1109/JSSC.2019.2893231</t>
    <phoneticPr fontId="2"/>
  </si>
  <si>
    <t>Hiroshi Hamada,Takuya Tsutsumi,Hideaki Matsuzaki,Takuya Fujimura, Ibrahim Abdo, Atsushi Shirane,Kenichi Okada,GoItami,Ho-Jin Song, Hiroki Sugiyama,and Hideyuki Nosaka,300-GHz-Band 120-Gb/s Wireless Front-EndBasedonInP-HEMTPAsandMixer, IEEE JOURNAL OF SOLID-STATE CIRCUITS, VOL. 55, NO. 9, SEPTEMBER 2020</t>
    <phoneticPr fontId="2"/>
  </si>
  <si>
    <t>10.1109/JSSC.2020.3005818</t>
    <phoneticPr fontId="2"/>
  </si>
  <si>
    <t>Bersant Gashi, Laurenz John, Dominik Meier, Markus Rösch, Sandrine Wagner, Axel Tessmann,Arnulf Leuther, Oliver Ambacher, and Rüdiger Quay, Broadband 400-GHz InGaAs mHEMT Transmitterand Receiver S-MMICs, IEEE TRANSACTIONS ON TERAHERTZ SCIENCE AND TECHNOLOGY, VOL. 11, NO. 6, NOVEMBER 2021</t>
    <phoneticPr fontId="2"/>
  </si>
  <si>
    <t>P. Rodriguez-Vázquez, J. Grzyb, B. Heinemann, and U. R. Pfeiffer,“A 16-QAM 100-Gb/s 1-M wireless link with an EVM of 17%at 230 GHz in an SiGe technology,”IEEE  Microw.  Wireless  Compon.Lett., vol. 29, no. 4,pp. 297–299, Apr. 2019.</t>
    <phoneticPr fontId="2"/>
  </si>
  <si>
    <t>10.1109/LMWC.2019.2899487</t>
    <phoneticPr fontId="2"/>
  </si>
  <si>
    <t>S. Haraet al., “A 32Gbit/s 16QAM CMOS receiver in 300GHz band,”inIEEE MTT-S Int. Microw. Symp. Dig., Jun. 2017, pp. 1703–1706.[24] S. Leeet  al., “An 80Gb/s 300GHz-band single-chip CMOS trans-ceiver,”IEEE  J.  Solid-State  Circuits, vol. 54, no. 12, pp. 3577–3588,Dec. 2019</t>
    <phoneticPr fontId="2"/>
  </si>
  <si>
    <t>10.1109/MWSYM.2017.8058969</t>
    <phoneticPr fontId="2"/>
  </si>
  <si>
    <t>S. Leeet  al., “An 80Gb/s 300GHz-band single-chip CMOS trans-ceiver,”IEEE  J.  Solid-State  Circuits, vol. 54, no. 12, pp. 3577–3588,Dec. 2019</t>
    <phoneticPr fontId="2"/>
  </si>
  <si>
    <t>M. H. Eissaet  al., “Wideband 240-GHz transmitter and receiver inBiCMOS technology with 25-Gbit/s data rate,”IEEE  J.  Solid-StateCircuits, vol. 53, no. 9, pp. 2532–2542, Sep. 2018</t>
    <phoneticPr fontId="2"/>
  </si>
  <si>
    <t>10.1109/JSSC.2018.2839037</t>
    <phoneticPr fontId="2"/>
  </si>
  <si>
    <t>No</t>
  </si>
  <si>
    <t>17kV/W</t>
    <phoneticPr fontId="2"/>
  </si>
  <si>
    <t>SBD/USA</t>
    <phoneticPr fontId="2"/>
  </si>
  <si>
    <t>1.7kV/W</t>
    <phoneticPr fontId="2"/>
  </si>
  <si>
    <t>1.2kV/W</t>
    <phoneticPr fontId="2"/>
  </si>
  <si>
    <t>0.7kV/W</t>
    <phoneticPr fontId="2"/>
  </si>
  <si>
    <t>Heterodyne(Squre detectionであるがHeterodyneしているのでHeterodyneのシートにも記載）)</t>
    <rPh sb="62" eb="64">
      <t>キサイ</t>
    </rPh>
    <phoneticPr fontId="2"/>
  </si>
  <si>
    <t>&gt;24Gbaud</t>
    <phoneticPr fontId="2"/>
  </si>
  <si>
    <t>0.2x0.55</t>
    <phoneticPr fontId="2"/>
  </si>
  <si>
    <t>RTD/Japan</t>
    <phoneticPr fontId="2"/>
  </si>
  <si>
    <t>Error free@30Gbit/s</t>
    <phoneticPr fontId="2"/>
  </si>
  <si>
    <t>&gt;20Gbaud</t>
    <phoneticPr fontId="2"/>
  </si>
  <si>
    <t>HEMT/Japan</t>
    <phoneticPr fontId="2"/>
  </si>
  <si>
    <t>Receiver IC</t>
    <phoneticPr fontId="2"/>
  </si>
  <si>
    <t>IOD-FMB-19001, https://www.ntt-electronics.com/product/gas_sensing/fmb-diode-module.html</t>
    <phoneticPr fontId="2"/>
  </si>
  <si>
    <t>WR3.4ZBD-F, https://www.vadiodes.com/en/products/detectors?id=121</t>
    <phoneticPr fontId="2"/>
  </si>
  <si>
    <t>WR2.8ZBD-F, https://vadiodes.com/en/products/detectors?id=214</t>
    <phoneticPr fontId="2"/>
  </si>
  <si>
    <t>WR2.2ZBD-F, https://vadiodes.com/en/products/detectors?id=122</t>
    <phoneticPr fontId="2"/>
  </si>
  <si>
    <t>WR1.9ZBD-F, https://vadiodes.com/en/products/detectors?id=216</t>
    <phoneticPr fontId="2"/>
  </si>
  <si>
    <t>Atsushi Oshiro1, Naoki Nishigami, Takumi Yamamoto, Yosuke Nishida, Julian Webber, Masayuki Fujita, andTadao Nagatsuma, PAM4  48-Gbit/s  Wireless  Communication  Using  a  ResonantTunneling Diode in the 300-GHz Band, IEICE Electronics Express 19(2), 2021</t>
    <phoneticPr fontId="2"/>
  </si>
  <si>
    <t>10.1587/elex.18.20210494</t>
    <phoneticPr fontId="2"/>
  </si>
  <si>
    <t>Yousuke Nishida, Naoki Nishigami, Sebastian Diebold, Jaeyoung Kim, Masayuki Fujita &amp; Tadao Nagatsuma, Terahertz coherent receiver using a single resonant tunnelling diode, Scientific Reports volume 9, Article number: 18125 (2019)</t>
    <phoneticPr fontId="2"/>
  </si>
  <si>
    <t xml:space="preserve"> Yasuhiro Nakasha, Shoichi Shiba, Yoichi Kawano, Tsuyoshi Takahashi, Compact Terahertz Receiver for Short-range Wireless Communications of Tens of Gbps, FUJITSU Sci. Tech. J., Vol. 53, No. 2, pp. 9–14 (February 2017)</t>
    <phoneticPr fontId="2"/>
  </si>
  <si>
    <t>NF(dB)</t>
    <phoneticPr fontId="2"/>
  </si>
  <si>
    <t>Module</t>
  </si>
  <si>
    <t>InP HEMT/US</t>
    <phoneticPr fontId="2"/>
  </si>
  <si>
    <t>Macrocell(LO driver, SHM, LNA)</t>
    <phoneticPr fontId="2"/>
  </si>
  <si>
    <t>Macrocell(LO driver, SHM)</t>
    <phoneticPr fontId="2"/>
  </si>
  <si>
    <t>黄色セルはLNAがない構成</t>
    <rPh sb="0" eb="2">
      <t>キイロ</t>
    </rPh>
    <rPh sb="11" eb="13">
      <t>コウセイ</t>
    </rPh>
    <phoneticPr fontId="2"/>
  </si>
  <si>
    <t>Receiver, an LO multiplier chain module, a module for the down-converter, and a separate LNA.</t>
  </si>
  <si>
    <t>Receiver(LNA, Mixer, LO amp, Tripler)</t>
    <phoneticPr fontId="2"/>
  </si>
  <si>
    <t>Mixer</t>
  </si>
  <si>
    <t>Receiver</t>
  </si>
  <si>
    <t>InP HEMT/Japan</t>
    <phoneticPr fontId="2"/>
  </si>
  <si>
    <t>RX</t>
  </si>
  <si>
    <t>Differential Double Slot Antenna</t>
  </si>
  <si>
    <t>MMIC</t>
  </si>
  <si>
    <t>InP HEMTSweden</t>
    <phoneticPr fontId="2"/>
  </si>
  <si>
    <t>Dual gate, Double Slot Antenna with Balanced Resistive Mixer</t>
  </si>
  <si>
    <t>Single gate, Double Slot Antenna with Balanced Resistive Mixer</t>
  </si>
  <si>
    <t>a low noise amplifier (LNA), a waveguide bandpass filter, a second LNA, and a sub-harmonic down-converting mixer</t>
  </si>
  <si>
    <t>resistive mode</t>
  </si>
  <si>
    <t>drain-LO-injection mode</t>
  </si>
  <si>
    <t>Mixer core</t>
  </si>
  <si>
    <t>IF PA+Mixer</t>
  </si>
  <si>
    <t>mHEMT/Germany</t>
    <phoneticPr fontId="2"/>
  </si>
  <si>
    <t>RRX1, Receiver(x4, Mixer, LNA)</t>
  </si>
  <si>
    <t>a frequency tripler, a buffer amplifier for the LO path, a single-balanced IQ mixer and LNA</t>
  </si>
  <si>
    <t>Down-con</t>
    <phoneticPr fontId="2"/>
  </si>
  <si>
    <t>Receiver</t>
    <phoneticPr fontId="2"/>
  </si>
  <si>
    <t>dual-gate downconverter</t>
  </si>
  <si>
    <t>Receiver(D-Band Frequency-Multiplier-by-Six, D-Band Power Amplifier, Low-Noise Pre-Amplifier, Frequency Doubler and Mixer)</t>
  </si>
  <si>
    <t>the fundamental 300 GHz heterodyne receiver(LO Amp, Mixer, LNA)</t>
  </si>
  <si>
    <t>the subharmonic 300 GHz heterodyne receiver(Multiplier, LO Amp, Mixer, LNA)</t>
  </si>
  <si>
    <t>Mixer1</t>
  </si>
  <si>
    <t>Mixer2</t>
  </si>
  <si>
    <t>BALANCED MIXER</t>
  </si>
  <si>
    <t>Receiver(Mixer, LNA)</t>
  </si>
  <si>
    <t>mHEMT/Sweden</t>
    <phoneticPr fontId="2"/>
  </si>
  <si>
    <t>150-220GHz LNA+Mixer</t>
  </si>
  <si>
    <t>210 GHz I/Q mixer with Branchline Coupler</t>
  </si>
  <si>
    <t>210 GHz I/Q mixer with Lange Coupler</t>
  </si>
  <si>
    <t>SHM</t>
  </si>
  <si>
    <t>VCO+buffer+Multix2+SHM+LNA</t>
  </si>
  <si>
    <t>LNA+SHM</t>
  </si>
  <si>
    <t>antenna, the on-chip antenna, the MMIC was glued on a 12 mm elliptical silicon lens with a suitable antireflection coating applied.</t>
  </si>
  <si>
    <t>Antenna+LNA+SHM</t>
  </si>
  <si>
    <t>I/Q (I/Q-mixer, IF LNA, x3, PAs)</t>
  </si>
  <si>
    <t>W-band I/Q and image-reject down-conversion mixer MMICs</t>
  </si>
  <si>
    <t>InP HBT/Korea</t>
    <phoneticPr fontId="2"/>
  </si>
  <si>
    <t>2 2 differential patch array antenna</t>
  </si>
  <si>
    <t>InP HBT/Sweden</t>
    <phoneticPr fontId="2"/>
  </si>
  <si>
    <t>Down-con(Mixer+IF amp)</t>
    <phoneticPr fontId="2"/>
  </si>
  <si>
    <t>MMIC</t>
    <phoneticPr fontId="2"/>
  </si>
  <si>
    <t>Diode Ring Mixer</t>
  </si>
  <si>
    <t>Transconductance Mixer</t>
  </si>
  <si>
    <t>Down-con, I/Q Modulator</t>
  </si>
  <si>
    <t>Rx</t>
  </si>
  <si>
    <t>GaN HEMT/Gernany</t>
    <phoneticPr fontId="2"/>
  </si>
  <si>
    <t>Receiver(LNA, Mixer,double)</t>
  </si>
  <si>
    <t>transconductance mixer</t>
    <phoneticPr fontId="2"/>
  </si>
  <si>
    <t>LNA+Mixer</t>
  </si>
  <si>
    <t>IEEE Transactions on Terahertz Science and Technology, vol. 6, no. 6, pp. 862-864, Nov. 2016, A Low-Power 670-GHz InP HEMT Receiver, W. R. Deal</t>
    <phoneticPr fontId="2"/>
  </si>
  <si>
    <t>https://doi.org/10.1109/TTHZ.2016.2614264</t>
    <phoneticPr fontId="2"/>
  </si>
  <si>
    <t>2012 International Conference on Indium Phosphide and Related Materials, 2012, pp. 1-4, THz Integrated Circuits using InP HEMT Transistors, Kevin Leong</t>
    <phoneticPr fontId="2"/>
  </si>
  <si>
    <t>https://doi.org/10.1109/ICIPRM.2012.6403302</t>
    <phoneticPr fontId="2"/>
  </si>
  <si>
    <t>IEEE Transactions on Terahertz Science and Technology, vol. 1, no. 1, pp. 25-32, Sept. 2011, THz Monolithic Integrated Circuits Using InP High Electron Mobility Transistors, William Deal</t>
    <phoneticPr fontId="2"/>
  </si>
  <si>
    <t>https://doi.org/10.1109/TTHZ.2011.2159539</t>
    <phoneticPr fontId="2"/>
  </si>
  <si>
    <t>2018 IEEE/MTT-S International Microwave Symposium - IMS, 2018, pp. 1480-1483, 300-GHz, 100-Gb/s InP-HEMT Wireless Transceiver Using a 300-GHz Fundamental Mixer, Hiroshi Hamada</t>
    <phoneticPr fontId="2"/>
  </si>
  <si>
    <t>https://doi.org/10.1109/MWSYM.2018.8439850</t>
    <phoneticPr fontId="2"/>
  </si>
  <si>
    <t>IEEE Journal of Solid-State Circuits, vol. 55, no. 9, pp. 2316-2335, Sept. 2020, 300-GHz-Band 120-Gb/s Wireless Front-End Based on InP-HEMT PAs and Mixers, Hiroshi Hamada</t>
    <phoneticPr fontId="2"/>
  </si>
  <si>
    <t>https://doi.org/10.1109/JSSC.2020.3005818</t>
    <phoneticPr fontId="2"/>
  </si>
  <si>
    <t>2012 IEEE Compound Semiconductor Integrated Circuit Symposium (CSICS), 2012, pp. 1-5, Compact Integration of Sub-Harmonic Resistive Mixer with Differential Double Slot Antenna in G-band using 50nm InP-HEMT MMIC Process, Yogesh Karandikar</t>
    <phoneticPr fontId="2"/>
  </si>
  <si>
    <t>https://doi.org/10.1109/CSICS.2012.6340081</t>
    <phoneticPr fontId="2"/>
  </si>
  <si>
    <t>IEEE Transactions on Terahertz Science and Technology, vol. 3, no. 5, pp. 675-681, Sept. 2013, Demonstration of a G-Band Transceiver for Future Space Crosslinks, S. Sarkozy</t>
    <phoneticPr fontId="2"/>
  </si>
  <si>
    <t>https://doi.org/10.1109/TTHZ.2013.2276118</t>
    <phoneticPr fontId="2"/>
  </si>
  <si>
    <t>2013 European Microwave Integrated Circuit Conference, 2013, pp. 137-140, An F-band Fundamental Mixer Using 75-nm InP HEMTs for Precise Spectrum Analysis, Shoichi Shiba</t>
    <phoneticPr fontId="2"/>
  </si>
  <si>
    <t>n/a</t>
    <phoneticPr fontId="2"/>
  </si>
  <si>
    <t>2014 IEEE International Microwave and RF Conference (IMaRC), 2014, pp. 270-273, An F-band Mixer Module with a Built-in Broadband IF Amplifier for Spectrum Analysis with Low Intermodulation Distortion, Shoichi Shiba</t>
    <phoneticPr fontId="2"/>
  </si>
  <si>
    <t>https://doi.org/10.1109/IMaRC.2014.7039025</t>
    <phoneticPr fontId="2"/>
  </si>
  <si>
    <t>IEEE Transactions on Terahertz Science and Technology, vol. 11, no. 6, pp. 660-675, Nov. 2021, Broadband 400-GHz InGaAs mHEMT Transmitter and Receiver S-MMICs, Bersant Gashi</t>
    <phoneticPr fontId="2"/>
  </si>
  <si>
    <t>https://doi.org/10.1109/TTHZ.2021.3099064</t>
    <phoneticPr fontId="2"/>
  </si>
  <si>
    <t>2017 42nd International Conference on Infrared, Millimeter, and Terahertz Waves (IRMMW-THz), 2017, pp. 1-2, A 300 GHz MMIC-based Quadrature Receiver for Wireless Terahertz Communications, Iulia Dan</t>
  </si>
  <si>
    <t>https://doi.org/10.1109/IRMMW-THz.2017.8066891</t>
    <phoneticPr fontId="2"/>
  </si>
  <si>
    <t>2019 IEEE International Conference on Microwaves, Antennas, Communications and Electronic Systems (COMCAS), 2019, pp. 1-6, A 300 GHz Quadrature Down-Converter S-MMIC for Future Terahertz Communication, Iulia Dan</t>
  </si>
  <si>
    <t>https://doi.org/10.1109/COMCAS44984.2019.8958300</t>
    <phoneticPr fontId="2"/>
  </si>
  <si>
    <t>2019 IEEE International Conference on Microwaves, Antennas, Communications and Electronic Systems (COMCAS), 2019, pp. 1-5, A Dual-Gate Downconverter for H-Band Employing an Active Load, C. M. Grötsch</t>
  </si>
  <si>
    <t>https://doi.org/10.1109/COMCAS44984.2019.8958149</t>
    <phoneticPr fontId="2"/>
  </si>
  <si>
    <t>The 5th European Microwave Integrated Circuits Conference, 2010, pp. 53-56, An All-Active MMIC-Based Chip Set for a Wideband 260 - 304 GHz Receiver, I. Kallfass</t>
  </si>
  <si>
    <t>2011 IEEE Compound Semiconductor Integrated Circuit Symposium (CSICS), 2011, pp. 1-4, Fully Integrated 300 GHz Receiver S-MMICs in 50 nm Metamorphic HEMT Technology, A. Tessmann</t>
    <phoneticPr fontId="2"/>
  </si>
  <si>
    <t>https://doi.org/10.1109/CSICS.2011.6062496</t>
    <phoneticPr fontId="2"/>
  </si>
  <si>
    <t>2016 11th European Microwave Integrated Circuits Conference (EuMIC), 2016, pp. 85-88, 600 GHz Resistive Mixer S-MMICs with Integrated Multiplier-by-Six in 35 nm mHEMT Technology, Rainer Weber</t>
    <phoneticPr fontId="2"/>
  </si>
  <si>
    <t>https://doi.org/10.1109/EuMIC.2016.7777496</t>
    <phoneticPr fontId="2"/>
  </si>
  <si>
    <t>The 5th European Microwave Integrated Circuits Conference, 2010, pp. 190-193, A Balanced Resistive 210 GHz Mixer with 50 GHz IF Bandwidth, D. Lopez-Diaz</t>
    <phoneticPr fontId="2"/>
  </si>
  <si>
    <t>2012 IEEE/MTT-S International Microwave Symposium Digest, 2012, pp. 1-3	A Subharmonic Chipset for Gigabit Communication around 240 GHz, D. Lopez-Diaz</t>
    <phoneticPr fontId="2"/>
  </si>
  <si>
    <t>https://doi.org/10.1109/MWSYM.2012.6258404</t>
    <phoneticPr fontId="2"/>
  </si>
  <si>
    <t>2011 IEEE MTT-S International Microwave Workshop Series on Millimeter Wave Integration Technologies, 2011, pp. 57-60, Integrated Front-ends up to 200 GHz, V. Vassilev</t>
  </si>
  <si>
    <t>https://doi.org/10.1109/IMWS3.2011.6061886</t>
    <phoneticPr fontId="2"/>
  </si>
  <si>
    <t>2010 IEEE Compound Semiconductor Integrated Circuit Symposium (CSICS), 2010, pp. 1-4, Subharmonically Pumped 210 GHz I/Q Mixers, D. Lopez-Diaz</t>
  </si>
  <si>
    <t>https://doi.org/10.1109/CSICS.2010.5619614</t>
    <phoneticPr fontId="2"/>
  </si>
  <si>
    <t>IEEE Journal of Solid-State Circuits, vol. 45, no. 10, pp. 1961-1967, Oct. 2010, A 120–145 GHz Heterodyne Receiver Chipset Utilizing the 140 GHz Atmospheric Window for Passive Millimeter-Wave Imaging Applications, S. Koch</t>
  </si>
  <si>
    <t>https://doi.org/10.1109/JSSC.2010.2057830</t>
    <phoneticPr fontId="2"/>
  </si>
  <si>
    <t>35th International Conference on Infrared, Millimeter, and Terahertz Waves, 2010, pp. 1-2, MMIC-based Receivers for mm-wave Radiometry, V. Vassilev</t>
  </si>
  <si>
    <t>https://doi.org/10.1109/ICIMW.2010.5612987</t>
    <phoneticPr fontId="2"/>
  </si>
  <si>
    <t>2012 IEEE/MTT-S International Microwave Symposium Digest, 2012, pp. 1-3, Multifunction low noise millimeterwave MMICs for remote sensing, Herbert Zirath</t>
  </si>
  <si>
    <t>https://doi.org/10.1109/MWSYM.2012.6259748</t>
    <phoneticPr fontId="2"/>
  </si>
  <si>
    <t>2020 IEEE/MTT-S International Microwave Symposium (IMS), 2020, pp. 193-196, A Fully-Integrated W-Band I/Q-Down-Conversion MMIC for Use in Radio Astronomical Multi-Pixel Receivers, Fabian Thome</t>
  </si>
  <si>
    <t>https://doi.org/10.1109/IMS30576.2020.9223856</t>
    <phoneticPr fontId="2"/>
  </si>
  <si>
    <t>IEEE Access, vol. 8, pp. 12697-12712, 2020, Frequency Multiplier and Mixer MMICs Based on a Metamorphic HEMT Technology Including Schottky Diodes, Fabian Thome</t>
  </si>
  <si>
    <t>https://doi.org/10.1109/ACCESS.2020.2965823</t>
    <phoneticPr fontId="2"/>
  </si>
  <si>
    <t>IEEE Transactions on Terahertz Science and Technology, vol. 5, no. 1, pp. 92-101, Jan. 2015, 300 GHz Integrated Heterodyne Receiver and Transmitter With On-Chip Fundamental Local Oscillator and Mixers, Sooyeon Kim</t>
  </si>
  <si>
    <t>https://doi.org/10.1109/TTHZ.2014.2364454</t>
    <phoneticPr fontId="2"/>
  </si>
  <si>
    <t>IEEE Transactions on Terahertz Science and Technology, vol. 2, no. 3, pp. 306-314, May 2012, 340 GHz Integrated Receiver in 250 nm InP DHBT Technology, Yu Yan</t>
  </si>
  <si>
    <t>https://doi.org/10.1109/TTHZ.2012.2189912</t>
    <phoneticPr fontId="2"/>
  </si>
  <si>
    <t>2016 IEEE MTT-S International Microwave Symposium (IMS), 2016, pp. 1-4, H-band Down-conversion and Up-conversion Mixers with Wide IF Bandwidth, Iljin Lee</t>
  </si>
  <si>
    <t>https://doi.org/10.1109/MWSYM.2016.7540050</t>
    <phoneticPr fontId="2"/>
  </si>
  <si>
    <t>2019 IEEE International Symposium on Circuits and Systems (ISCAS), 2019, pp. 1-5, WR-3 band Integrated Circuits in InP HBT Technology, Sanggeun Jeon</t>
  </si>
  <si>
    <t>https://doi.org/10.1109/ISCAS.2019.8702104</t>
    <phoneticPr fontId="2"/>
  </si>
  <si>
    <t>2020 50th European Microwave Conference (EuMC), 2021, pp. 1027-1030, G-band Frequency Converters in 130-nm InP DHBT Technology, Ahmed Hassona</t>
  </si>
  <si>
    <t>https://doi.org/10.23919/EuMC48046.2021.9338049</t>
    <phoneticPr fontId="2"/>
  </si>
  <si>
    <t>IEEE Transactions on Microwave Theory and Techniques, vol. 63, no. 9, pp. 2897-2904, Sept. 2015, A 110–170-GHz Multi-Mode Transconductance Mixer in 250-nm InP DHBT Technology, Yu Yan</t>
  </si>
  <si>
    <t>https://doi.org/10.1109/TMTT.2015.2459676</t>
    <phoneticPr fontId="2"/>
  </si>
  <si>
    <t>IEEE Transactions on Microwave Theory and Techniques, vol. 63, no. 5, pp. 1666-1675, May 2015, Fully Integrated D-Band Direct Carrier Quadrature (I/Q) Modulator and Demodulator Circuits in InP DHBT Technology, Sona Carpenter</t>
  </si>
  <si>
    <t>https://doi.org/10.1109/TMTT.2015.2409831</t>
    <phoneticPr fontId="2"/>
  </si>
  <si>
    <t>2018 IEEE/MTT-S International Microwave Symposium - IMS, 2018, pp. 1523-1526, Spectrum Efficient D-band Communication Link for Real-time Multi-gigabit Wireless Transmission, Vessen Vassilev</t>
  </si>
  <si>
    <t>https://doi.org/10.1109/MWSYM.2018.8439258</t>
    <phoneticPr fontId="2"/>
  </si>
  <si>
    <t>2011 IEEE MTT-S International Microwave Symposium, 2011, pp. 1-1, A Single-Chip 77 GHz Heterodyne Receiver MMIC in 100 nm AlGaN/GaN HEMT Technology, I. Kallfass</t>
  </si>
  <si>
    <t>https://doi.org/10.1109/MWSYM.2011.5973260</t>
    <phoneticPr fontId="2"/>
  </si>
  <si>
    <t>2014 9th European Microwave Integrated Circuit Conference, 2014, pp. 128-131, High Linearity Active GaN-HEMT Down-Converter MMIC for E-Band Radar Applications, I. Kallfass</t>
  </si>
  <si>
    <t>https://doi.org/10.1109/EuMIC.2014.6997808</t>
    <phoneticPr fontId="2"/>
  </si>
  <si>
    <t>https://doi.org/10.1109/CSICS07.2007.18</t>
    <phoneticPr fontId="2"/>
  </si>
  <si>
    <t>https://doi.org/10.1109/GAAS.1999.803739</t>
    <phoneticPr fontId="2"/>
  </si>
  <si>
    <t>https://doi.org/10.1109/75.819421</t>
    <phoneticPr fontId="2"/>
  </si>
  <si>
    <t>https://doi.org/10.1109/LMWC.2008.2001022</t>
    <phoneticPr fontId="2"/>
  </si>
  <si>
    <t>https://doi.org/10.1109/LMWC.2008.916819</t>
    <phoneticPr fontId="2"/>
  </si>
  <si>
    <t>https://doi.org/10.1109/TAP.2007.908367</t>
    <phoneticPr fontId="2"/>
  </si>
  <si>
    <t>https://doi.org/10.1109/MWSYM.2017.8058687</t>
    <phoneticPr fontId="2"/>
  </si>
  <si>
    <t>https://doi.org/10.1109/LMWC.2008.918959</t>
    <phoneticPr fontId="2"/>
  </si>
  <si>
    <t>https://doi.org/10.1109/TMTT.2011.2161326</t>
    <phoneticPr fontId="2"/>
  </si>
  <si>
    <t>https://doi.org/10.1109/TTHZ.2011.2160021</t>
    <phoneticPr fontId="2"/>
  </si>
  <si>
    <t>antenna design sizes (L=170 nm and L=600 nm) are integrated on a 6 mm-diameter silicon lens</t>
    <phoneticPr fontId="2"/>
  </si>
  <si>
    <t>GaN HEMT/China</t>
    <phoneticPr fontId="2"/>
  </si>
  <si>
    <t>bow-tie lithographic antenna, a hyper-hemispherical Silicon lens</t>
  </si>
  <si>
    <t>GaN HEMT/Italy</t>
    <phoneticPr fontId="2"/>
  </si>
  <si>
    <t>Si lens</t>
  </si>
  <si>
    <t>GaN 2-DEG Unipolar Nanochannel/France</t>
    <phoneticPr fontId="2"/>
  </si>
  <si>
    <t>a bow-antenna coupled TeraFET detector+Si lens substrate side</t>
  </si>
  <si>
    <t>GaN HEMT/Germany</t>
    <phoneticPr fontId="2"/>
  </si>
  <si>
    <t>GaAsSb BWD/Japan</t>
    <phoneticPr fontId="2"/>
  </si>
  <si>
    <t>Bow-tie</t>
  </si>
  <si>
    <t>InGaAs diode/Lithuania</t>
    <phoneticPr fontId="2"/>
  </si>
  <si>
    <t>1.1e-18 W/Hz</t>
  </si>
  <si>
    <t>FMB diode/Japan</t>
    <phoneticPr fontId="2"/>
  </si>
  <si>
    <t>3e-19 W/Hz</t>
    <phoneticPr fontId="2"/>
  </si>
  <si>
    <t>Si lens-coupled high-impedance planar folded dipole antennas</t>
  </si>
  <si>
    <t>InAs/AlSb BWD/US</t>
    <phoneticPr fontId="2"/>
  </si>
  <si>
    <t>GaAs HEMT/Iran</t>
    <phoneticPr fontId="2"/>
  </si>
  <si>
    <t>GaAs HEMT/Russia</t>
    <phoneticPr fontId="2"/>
  </si>
  <si>
    <t>2021 46th International Conference on Infrared, Millimeter and Terahertz Waves (IRMMW-THz), 2021, pp. 1-2, Effect of the Gate Length on Terahertz Heterodyne detection Based on GaN HEMT, W. Feng</t>
  </si>
  <si>
    <t>https://doi.org/10.1109/IRMMW-THz50926.2021.9567304</t>
    <phoneticPr fontId="2"/>
  </si>
  <si>
    <t>2013 European Microwave Conference, 2013, pp. 748-751, GaN Field Effect Transistors with Integrated Antennas for THz Heterodyne Detectors, Massimiliano Dispenza</t>
  </si>
  <si>
    <t>https://doi.org/10.23919/EuMC.2013.6686764</t>
    <phoneticPr fontId="2"/>
  </si>
  <si>
    <t>IEEE Transactions on Electron Devices, vol. 63, no. 1, pp. 353-359, Jan. 2016, Room Temperature Direct and Heterodyne Detection of 0.28–0.69-THz Waves Based on GaN 2-DEG Unipolar Nanochannels, Carlos Daher</t>
  </si>
  <si>
    <t>https://doi.org/10.1109/TED.2015.2503987</t>
    <phoneticPr fontId="2"/>
  </si>
  <si>
    <t>2014 39th International Conference on Infrared, Millimeter, and Terahertz waves (IRMMW-THz), 2014, pp. 1-1, Terahertz edge detection with antenna-coupled field-effect transistors in 0.25 μm AlGaN/GaN technology, S. Boppel</t>
  </si>
  <si>
    <t>https://doi.org/10.1109/IRMMW-THz.2014.6956066</t>
    <phoneticPr fontId="2"/>
  </si>
  <si>
    <t>2013 International Conference on Indium Phosphide and Related Materials (IPRM), 2013, pp. 1-2, Improvement in Nonlinear Characteristics of Zero Bias GaAsSb-based Backward Diodes, T. Takahashi</t>
  </si>
  <si>
    <t>https://doi.org/10.1109/ICIPRM.2013.6562640</t>
    <phoneticPr fontId="2"/>
  </si>
  <si>
    <t>2016 Compound Semiconductor Week (CSW) [Includes 28th International Conference on Indium Phosphide &amp; Related Materials (IPRM) &amp; 43rd International Symposium on Compound Semiconductors (ISCS), 2016, pp. 1-1, Improvement in Noise Characteristics of GaAsSb-based Backward Diodes by Using a Modified Junction Structure, T. Takahashi</t>
  </si>
  <si>
    <t>https://doi.org/10.1109/ICIPRM.2016.7528856</t>
    <phoneticPr fontId="2"/>
  </si>
  <si>
    <t>IEEE Transactions on Electron Devices, vol. 62, no. 6, pp. 1891-1897, June 2015, Sensitivity Improvement in GaAsSb-Based Heterojunction Backward Diodes by Optimized Doping Concentration, T. Takahashi</t>
  </si>
  <si>
    <t>https://doi.org/10.1109/TED.2015.2423851</t>
    <phoneticPr fontId="2"/>
  </si>
  <si>
    <t>IEEE Transactions on Electron Devices, vol. 62, no. 3, pp. 1068-1071, March 2015, GaAsSb/InAlAs/InGaAs Tunnel Diodes for Millimeter Wave Detection in 220–330-GHz Band, Mikhail Patrashin</t>
  </si>
  <si>
    <t>https://doi.org/10.1109/TED.2015.2393358</t>
    <phoneticPr fontId="2"/>
  </si>
  <si>
    <t>26th International Conference on Indium Phosphide and Related Materials (IPRM), 2014, pp. 1-2, Highly Sensitive Planar-Doped GaAsSb-based Backward Diodes at 170 GHz, T. Takahashi</t>
  </si>
  <si>
    <t>https://doi.org/10.1109/ICIPRM.2014.6880565</t>
    <phoneticPr fontId="2"/>
  </si>
  <si>
    <t>2019 Compound Semiconductor Week (CSW), 2019, pp. 1-2, Experimental Observation of Rectification Around 280 GHz Wave in the GaAsSb/InGaAs Backward Diode Rectenna Monolithically Integrated with a Bow-Tie Antenna, Michihiko Suhara</t>
  </si>
  <si>
    <t>https://doi.org/10.1109/ICIPRM.2019.8819155</t>
    <phoneticPr fontId="2"/>
  </si>
  <si>
    <t>2011 International Conference on Infrared, Millimeter, and Terahertz Waves, 2011, pp. 1-2, Terahertz heterodyne detection and imaging with the InGaAs bow-tie diode, L. Minkevičius</t>
  </si>
  <si>
    <t>https://doi.org/10.1109/irmmw-THz.2011.6104980</t>
    <phoneticPr fontId="2"/>
  </si>
  <si>
    <t>ELECTRONICS LETTERS 6th September 2018 Vol. 54 No. 18 pp. 1080–1082, Low-noise heterodyne detection of terahertz waves at room temperature using zero-biased Fermi-level managed barrier diode, H. Ito</t>
  </si>
  <si>
    <t>https://doi.org/10.1049/el.2018.5879</t>
    <phoneticPr fontId="2"/>
  </si>
  <si>
    <t>Applied Physics Express 15, 026501 (2022), Terahertz-wave detector on silicon carbide platform, H. Ito</t>
    <phoneticPr fontId="2"/>
  </si>
  <si>
    <t>https://doi.org/10.35848/1882-0786/ac4a13</t>
    <phoneticPr fontId="2"/>
  </si>
  <si>
    <t>IEEE Transactions on Microwave Theory and Techniques, vol. 66, no. 4, pp. 2010-2017, April 2018, A G-Band Monolithically Integrated Quasi-Optical Zero-Bias Detector Based on Heterostructure Backward Diodes Using Submicrometer Airbridges, Syed M. Rahman</t>
  </si>
  <si>
    <t>https://doi.org/10.1109/TMTT.2017.2779133</t>
    <phoneticPr fontId="2"/>
  </si>
  <si>
    <t>IEEE Transactions on Terahertz Science and Technology, vol. 9, no. 1, pp. 27-37, Jan. 2019, Terahertz Detection With a Low-Cost Packaged GaAs High-Electron-Mobility Transistor, Elham Javadi</t>
  </si>
  <si>
    <t>https://doi.org/10.1109/TTHZ.2018.2877908</t>
    <phoneticPr fontId="2"/>
  </si>
  <si>
    <t>2015 International Topical Meeting on Microwave Photonics (MWP), 2015, pp. 1-3, An Array of Integrated on a Chip GaAs/InGaAs/AlGaAs-Field-Effect Transistors with Floating Electrodes for Detection of Terahertz Radiation, D.M. Yermolaev</t>
  </si>
  <si>
    <t>https://doi.org/10.1109/MWP.2015.7356679</t>
    <phoneticPr fontId="2"/>
  </si>
  <si>
    <t>Freq_max</t>
  </si>
  <si>
    <t>Freq_max</t>
    <phoneticPr fontId="2"/>
  </si>
  <si>
    <t>現在のレベル</t>
    <rPh sb="0" eb="2">
      <t>ゲンザイ</t>
    </rPh>
    <phoneticPr fontId="2"/>
  </si>
  <si>
    <t>5年後（6Gの開始時）に実装可能なレベル</t>
    <rPh sb="1" eb="3">
      <t>ネンゴ</t>
    </rPh>
    <rPh sb="7" eb="10">
      <t>カイシジ</t>
    </rPh>
    <rPh sb="12" eb="14">
      <t>ジッソウ</t>
    </rPh>
    <rPh sb="14" eb="16">
      <t>カノウ</t>
    </rPh>
    <phoneticPr fontId="2"/>
  </si>
  <si>
    <t>10年後（6Gの普及期）に実装可能なレベル</t>
    <rPh sb="2" eb="4">
      <t>ネンゴ</t>
    </rPh>
    <rPh sb="8" eb="11">
      <t>フキュウキ</t>
    </rPh>
    <rPh sb="13" eb="15">
      <t>ジッソウ</t>
    </rPh>
    <rPh sb="15" eb="17">
      <t>カノウ</t>
    </rPh>
    <phoneticPr fontId="2"/>
  </si>
  <si>
    <t>Heterodyne</t>
    <phoneticPr fontId="2"/>
  </si>
  <si>
    <t>Detector</t>
    <phoneticPr fontId="2"/>
  </si>
  <si>
    <t xml:space="preserve">     </t>
    <phoneticPr fontId="2"/>
  </si>
  <si>
    <t>・Bulky module conbination @300GHz</t>
    <phoneticPr fontId="2"/>
  </si>
  <si>
    <t xml:space="preserve">     SHM</t>
    <phoneticPr fontId="2"/>
  </si>
  <si>
    <t xml:space="preserve">     LO</t>
    <phoneticPr fontId="2"/>
  </si>
  <si>
    <t>・MMIC</t>
    <phoneticPr fontId="2"/>
  </si>
  <si>
    <t xml:space="preserve">     LNA</t>
    <phoneticPr fontId="2"/>
  </si>
  <si>
    <t>・SBD</t>
    <phoneticPr fontId="2"/>
  </si>
  <si>
    <t>・HEMT</t>
    <phoneticPr fontId="2"/>
  </si>
  <si>
    <t>・FMB-D</t>
    <phoneticPr fontId="2"/>
  </si>
  <si>
    <t>・Lens or Horn</t>
    <phoneticPr fontId="2"/>
  </si>
  <si>
    <t>・NF</t>
    <phoneticPr fontId="2"/>
  </si>
  <si>
    <t xml:space="preserve">     Conversion gain</t>
    <phoneticPr fontId="2"/>
  </si>
  <si>
    <t>Conversion Gain (dB)</t>
    <phoneticPr fontId="2"/>
  </si>
  <si>
    <t>Sensitivity(V/W)</t>
    <phoneticPr fontId="2"/>
  </si>
  <si>
    <t>dipole antenna</t>
  </si>
  <si>
    <t>slot-square substrate lens feed antenna+Si lens</t>
  </si>
  <si>
    <t>a double-slot antenna and mounted on an Si lens</t>
  </si>
  <si>
    <t>WG</t>
  </si>
  <si>
    <t>Receiver(frequency multiplier by three, a two-stage driver amplifier(MPA), a resistive IQ mixer and the formerly described fourstage WR-3 LNA)</t>
  </si>
  <si>
    <t>Mixer+doubler</t>
  </si>
  <si>
    <t>Mixer1+antenna</t>
  </si>
  <si>
    <t>Single-ended Mixer1</t>
  </si>
  <si>
    <t>Mixer2+antenna</t>
  </si>
  <si>
    <t>Single-balanced Mixer2</t>
  </si>
  <si>
    <t>Receiver(LNA+I/Q Mixer)</t>
  </si>
  <si>
    <t>Receiver(LNA+Mixer+doubler)</t>
  </si>
  <si>
    <t>InP HEMT</t>
  </si>
  <si>
    <t>670/655-690</t>
    <phoneticPr fontId="2"/>
  </si>
  <si>
    <t>670/658-678</t>
    <phoneticPr fontId="2"/>
  </si>
  <si>
    <t>670/630-680</t>
    <phoneticPr fontId="2"/>
  </si>
  <si>
    <t>670/660-680</t>
    <phoneticPr fontId="2"/>
  </si>
  <si>
    <t>670/650-680</t>
    <phoneticPr fontId="2"/>
  </si>
  <si>
    <t>291/272-302</t>
    <phoneticPr fontId="2"/>
  </si>
  <si>
    <t>204/180-220</t>
    <phoneticPr fontId="2"/>
  </si>
  <si>
    <t>202/200-220</t>
    <phoneticPr fontId="2"/>
  </si>
  <si>
    <t>195/190-200</t>
    <phoneticPr fontId="2"/>
  </si>
  <si>
    <t>301/270-315</t>
    <phoneticPr fontId="2"/>
  </si>
  <si>
    <t>241/220-272</t>
    <phoneticPr fontId="2"/>
  </si>
  <si>
    <t>300.05/250-300</t>
    <phoneticPr fontId="2"/>
  </si>
  <si>
    <t>300.05/260-308</t>
    <phoneticPr fontId="2"/>
  </si>
  <si>
    <t>300.05/260-304</t>
    <phoneticPr fontId="2"/>
  </si>
  <si>
    <t>300.1/270-310</t>
    <phoneticPr fontId="2"/>
  </si>
  <si>
    <t>300.1/290-320</t>
    <phoneticPr fontId="2"/>
  </si>
  <si>
    <t>600.1/530-606</t>
    <phoneticPr fontId="2"/>
  </si>
  <si>
    <t>600.1/532-610</t>
    <phoneticPr fontId="2"/>
  </si>
  <si>
    <t>235/160-209.8</t>
    <phoneticPr fontId="2"/>
  </si>
  <si>
    <t>140.2/120-150</t>
    <phoneticPr fontId="2"/>
  </si>
  <si>
    <t>140.1/120-145</t>
    <phoneticPr fontId="2"/>
  </si>
  <si>
    <t>120/90-130</t>
    <phoneticPr fontId="2"/>
  </si>
  <si>
    <t>180/150-220</t>
    <phoneticPr fontId="2"/>
  </si>
  <si>
    <t>220/195-225</t>
    <phoneticPr fontId="2"/>
  </si>
  <si>
    <t>92.5/75-110</t>
    <phoneticPr fontId="2"/>
  </si>
  <si>
    <t>97/75-110</t>
    <phoneticPr fontId="2"/>
  </si>
  <si>
    <t>300/270-330</t>
    <phoneticPr fontId="2"/>
  </si>
  <si>
    <t>338/302-338</t>
    <phoneticPr fontId="2"/>
  </si>
  <si>
    <t>270/245-295</t>
    <phoneticPr fontId="2"/>
  </si>
  <si>
    <t>187/180-194</t>
    <phoneticPr fontId="2"/>
  </si>
  <si>
    <t>195.5/171-220</t>
    <phoneticPr fontId="2"/>
  </si>
  <si>
    <t>140/110-170</t>
    <phoneticPr fontId="2"/>
  </si>
  <si>
    <t>140/110-171</t>
    <phoneticPr fontId="2"/>
  </si>
  <si>
    <t>140/110-172</t>
    <phoneticPr fontId="2"/>
  </si>
  <si>
    <t>140/110-173</t>
    <phoneticPr fontId="2"/>
  </si>
  <si>
    <t>140/110-174</t>
    <phoneticPr fontId="2"/>
  </si>
  <si>
    <t>143/110-175</t>
    <phoneticPr fontId="2"/>
  </si>
  <si>
    <t>200/188-210</t>
    <phoneticPr fontId="2"/>
  </si>
  <si>
    <t>178/175-182</t>
    <phoneticPr fontId="2"/>
  </si>
  <si>
    <t>180/175-182</t>
    <phoneticPr fontId="2"/>
  </si>
  <si>
    <t>210/200-220</t>
    <phoneticPr fontId="2"/>
  </si>
  <si>
    <t>297.5/270-325</t>
    <phoneticPr fontId="2"/>
  </si>
  <si>
    <t>290/246-300</t>
    <phoneticPr fontId="2"/>
  </si>
  <si>
    <t>260/220-260</t>
    <phoneticPr fontId="2"/>
  </si>
  <si>
    <t>226/220-270</t>
    <phoneticPr fontId="2"/>
  </si>
  <si>
    <t>mHEMT/Spain</t>
    <phoneticPr fontId="2"/>
  </si>
  <si>
    <t>200/185-202</t>
    <phoneticPr fontId="2"/>
  </si>
  <si>
    <t>Mixer+IF buffer</t>
    <phoneticPr fontId="2"/>
  </si>
  <si>
    <t>doubler+Mixer+D-band PA</t>
    <phoneticPr fontId="2"/>
  </si>
  <si>
    <t>doubler+Mixer</t>
    <phoneticPr fontId="2"/>
  </si>
  <si>
    <t>Mixerなので単位系が異なる。</t>
    <rPh sb="8" eb="11">
      <t>タンイケイ</t>
    </rPh>
    <rPh sb="12" eb="13">
      <t>コト</t>
    </rPh>
    <phoneticPr fontId="2"/>
  </si>
  <si>
    <t>Compound Semiconductor Integrated Circuit Symposium, 2007. CSIC 2007. IEEE, oct. 2007, pp. 1 –4, A 210 ghz, subharmonicallypumped active fet mixer mmic for radar imaging applications, I. Kallfass</t>
    <phoneticPr fontId="2"/>
  </si>
  <si>
    <t>Gallium Arsenide Integrated Circuit (GaAs IC) Symposium, 1999. 21st Annual, 1999, pp. 113 –115, A 180-ghz mmic sub-harmonic mixer based on ingaas/inalas/inp hemt diodes, Y.-L. Kok</t>
    <phoneticPr fontId="2"/>
  </si>
  <si>
    <t>Microwave and Guided Wave Letters, IEEE, vol. 9, no. 12, pp. 529–531, dec 1999, A 180-ghz monolithic sub-harmonic inp-based hemt diode mixer, Y.-L. Kok</t>
    <phoneticPr fontId="2"/>
  </si>
  <si>
    <t>Microwave and Wireless Components Letters, IEEE, vol. 18, no. 8, pp. 557 –559, aug. 2008., A 210 ghz dual-gate fet mixer mmic with 2 db conversion gain, high loto-rf isolation, and low lo-drive requirements, I. Kallfass</t>
    <phoneticPr fontId="2"/>
  </si>
  <si>
    <t>Microwave and Wireless Components Letters, IEEE, vol. 18, no. 3, pp. 215 –217, march 2008, A 220 ghz (g-band) microstrip mmic single-ended resistive mixer, S. Gunnarsson</t>
    <phoneticPr fontId="2"/>
  </si>
  <si>
    <t>Antennas and Propagation, IEEE Transactions on, vol. 55, no. 11, pp. 2974 –2982, nov. 2007, 250 ghz subharmonic mixer design using ebg technology, I. Ederra</t>
    <phoneticPr fontId="2"/>
  </si>
  <si>
    <t>2017 IEEE MTT-S International Microwave Symposium(IMS), June 2017, pp. 760–763, A 300 GHz Low-Noise Amplifier S-MMIC for use in Next-Generation Imaging and Communication Applications, A. Tessmann</t>
    <phoneticPr fontId="2"/>
  </si>
  <si>
    <t>Europ. Microw. Integr.Circuits Conf. (EuMIC), pp. 200-203, Sep. 2009, A 300 GHz active frequency-doubler and integrated resistive mixer MMIC, I. Kallfass</t>
    <phoneticPr fontId="2"/>
  </si>
  <si>
    <t>IEEE Microw.Wireless Compon. Lett., vol. 18, no.4, pp. 284–286, Apr. 2008, A 220 GHz single-chip receiver MMIC with integrated antenna, S. E. Gunnarsson</t>
    <phoneticPr fontId="2"/>
  </si>
  <si>
    <t>IEEE Trans. Microw. Theory Techn., vol. 59, no. 10, pp. 2494–2503, Oct. 2011, Monolithically integrated 200-GHz double-slot-antenna and resistive-mixers in a GaAs mHEMT MMIC process, Y. Yan</t>
    <phoneticPr fontId="2"/>
  </si>
  <si>
    <t>2012 IEEE/MTT-S International Microwave Symposium Digest, Montreal, QC, 2012, pp. 1-3, A subharmonic chipset for gigabit communication around 240 GHz, D. Lopez-Diaz</t>
    <phoneticPr fontId="2"/>
  </si>
  <si>
    <t>IEEE Transactions on Terahertz Science and Technology, vol. 1, no. 2, pp. 477-487, Nov. 2011, All Active MMIC-Based Wireless Communication at 220 GHz, I. Kallfass</t>
    <phoneticPr fontId="2"/>
  </si>
  <si>
    <t>Mixer</t>
    <phoneticPr fontId="2"/>
  </si>
  <si>
    <t>Mixer+IF PA</t>
    <phoneticPr fontId="2"/>
  </si>
  <si>
    <t>LNA+Mixer</t>
    <phoneticPr fontId="2"/>
  </si>
  <si>
    <t>LNA+Mixer+LO Driver</t>
    <phoneticPr fontId="2"/>
  </si>
  <si>
    <t>Mixer+LO Driver</t>
    <phoneticPr fontId="2"/>
  </si>
  <si>
    <t>LNA+Mixer+LO chain+IF PA</t>
    <phoneticPr fontId="2"/>
  </si>
  <si>
    <t>LNA+Mixer+LO amp+tripler</t>
    <phoneticPr fontId="2"/>
  </si>
  <si>
    <t>LNA+Mixer+LO amp(Multiplier)+IF Amp</t>
    <phoneticPr fontId="2"/>
  </si>
  <si>
    <t>LNA+Mixer+LO amp+IF Amp</t>
    <phoneticPr fontId="2"/>
  </si>
  <si>
    <t>RRX2, Receiver(x4, Mixer, LNA, update)</t>
    <phoneticPr fontId="2"/>
  </si>
  <si>
    <t>LNA+Mixer+x2</t>
    <phoneticPr fontId="2"/>
  </si>
  <si>
    <t>LNA+Mixer+x4</t>
    <phoneticPr fontId="2"/>
  </si>
  <si>
    <t>LNA+Mixer+LO+x3</t>
    <phoneticPr fontId="2"/>
  </si>
  <si>
    <t>Mixer+x2</t>
    <phoneticPr fontId="2"/>
  </si>
  <si>
    <t>08_</t>
  </si>
  <si>
    <t>01_</t>
  </si>
  <si>
    <t>02_</t>
  </si>
  <si>
    <t>03_</t>
  </si>
  <si>
    <t>05_</t>
  </si>
  <si>
    <t>06_</t>
  </si>
  <si>
    <t>07_</t>
  </si>
  <si>
    <t>09_</t>
  </si>
  <si>
    <t>10_</t>
  </si>
  <si>
    <t>11_</t>
  </si>
  <si>
    <t>12_</t>
  </si>
  <si>
    <t>15_</t>
  </si>
  <si>
    <t>17_</t>
  </si>
  <si>
    <t>18_</t>
  </si>
  <si>
    <t>19_</t>
  </si>
  <si>
    <t>20_</t>
  </si>
  <si>
    <t>LNA+Mixer+LO amp</t>
    <phoneticPr fontId="2"/>
  </si>
  <si>
    <t>LNA+Mixer+LO amp+Multiplier</t>
    <phoneticPr fontId="2"/>
  </si>
  <si>
    <t>LNA+Mixer+x2+PA+x6</t>
    <phoneticPr fontId="2"/>
  </si>
  <si>
    <t>LNA+Mixer+x4 LO</t>
    <phoneticPr fontId="2"/>
  </si>
  <si>
    <t>Antenna+LNA+Mixer</t>
    <phoneticPr fontId="2"/>
  </si>
  <si>
    <t>Antenna+LNA+Mixer+x2 LO</t>
    <phoneticPr fontId="2"/>
  </si>
  <si>
    <t>Mixer+IF LNA+x3 LO</t>
    <phoneticPr fontId="2"/>
  </si>
  <si>
    <t>04_</t>
  </si>
  <si>
    <t>RF amp+Mixer+LO amp+IF Amp</t>
    <phoneticPr fontId="2"/>
  </si>
  <si>
    <t>Antenna+Mixer</t>
    <phoneticPr fontId="2"/>
  </si>
  <si>
    <t>Antenna+Mixer+IF amp</t>
    <phoneticPr fontId="2"/>
  </si>
  <si>
    <t>Mixer+IF amp</t>
    <phoneticPr fontId="2"/>
  </si>
  <si>
    <t>21_</t>
  </si>
  <si>
    <t>22_</t>
  </si>
  <si>
    <t>23_</t>
  </si>
  <si>
    <t>24_</t>
  </si>
  <si>
    <t>25_</t>
  </si>
  <si>
    <t>26_</t>
  </si>
  <si>
    <t>27_</t>
  </si>
  <si>
    <t>28_</t>
  </si>
  <si>
    <t>29_</t>
  </si>
  <si>
    <t>30_</t>
  </si>
  <si>
    <t>31_</t>
  </si>
  <si>
    <t>32_</t>
  </si>
  <si>
    <t>LNA+Mixer+x3 LO</t>
    <phoneticPr fontId="2"/>
  </si>
  <si>
    <t>Mixer+x2 LO</t>
    <phoneticPr fontId="2"/>
  </si>
  <si>
    <t>LNA+Mixer+x2 LO</t>
    <phoneticPr fontId="2"/>
  </si>
  <si>
    <t>quasi-Yagi antenna probes</t>
    <phoneticPr fontId="2"/>
  </si>
  <si>
    <t>319-341</t>
    <phoneticPr fontId="2"/>
  </si>
  <si>
    <t>https://doi.org/10.1063/5.0095379</t>
    <phoneticPr fontId="2"/>
  </si>
  <si>
    <t>Appl. Phys. Lett. 121, 081101 (2022), Waveguide-coupled heterodyne terahertz detector based on AlGaN/GaN high-electronmobility transistor, Kaiqiang Zhu</t>
    <phoneticPr fontId="2"/>
  </si>
  <si>
    <t>220-325</t>
    <phoneticPr fontId="2"/>
  </si>
  <si>
    <t>WG module</t>
    <phoneticPr fontId="2"/>
  </si>
  <si>
    <t>QO module</t>
    <phoneticPr fontId="2"/>
  </si>
  <si>
    <t>current-bias required</t>
    <phoneticPr fontId="2"/>
  </si>
  <si>
    <t>200-1000</t>
    <phoneticPr fontId="2"/>
  </si>
  <si>
    <t>FMBD/Japan</t>
    <phoneticPr fontId="2"/>
  </si>
  <si>
    <t>160-1400</t>
    <phoneticPr fontId="2"/>
  </si>
  <si>
    <t>Bowtie(w/ Si Lens)</t>
    <phoneticPr fontId="2"/>
  </si>
  <si>
    <t>50-1500</t>
    <phoneticPr fontId="2"/>
  </si>
  <si>
    <t>Log-spiral(w/ Si Lens)</t>
    <phoneticPr fontId="2"/>
  </si>
  <si>
    <t>100-1000</t>
    <phoneticPr fontId="2"/>
  </si>
  <si>
    <t>zero-bias, w/o amp.</t>
    <phoneticPr fontId="2"/>
  </si>
  <si>
    <t>1.57mm^2</t>
    <phoneticPr fontId="2"/>
  </si>
  <si>
    <t>0.92mm^2</t>
    <phoneticPr fontId="2"/>
  </si>
  <si>
    <t>0.375mm^2</t>
    <phoneticPr fontId="2"/>
  </si>
  <si>
    <t>2mm^2</t>
    <phoneticPr fontId="2"/>
  </si>
  <si>
    <r>
      <t xml:space="preserve"> IEEE Trans. Microw. Theory Tech., vol. 64, no. 2, pp. 562–574, Feb. 2016</t>
    </r>
    <r>
      <rPr>
        <sz val="11"/>
        <color rgb="FFFF0000"/>
        <rFont val="ＭＳ ゴシック"/>
        <family val="2"/>
        <charset val="128"/>
      </rPr>
      <t xml:space="preserve">, A fully integrated 240-GHz directconversion quadrature transmitter and receiver chipset in SiGe technology, </t>
    </r>
    <r>
      <rPr>
        <sz val="11"/>
        <color rgb="FFFF0000"/>
        <rFont val="Arial"/>
        <family val="2"/>
      </rPr>
      <t>N. Sarmah, J. Grzyb, K. Statnikov, S. Malz, P. R. Vazquez, W. Foerster,
B. Heinemann, and U. R. Pfeiffer,</t>
    </r>
    <phoneticPr fontId="2"/>
  </si>
  <si>
    <t xml:space="preserve"> IEEE Trans. Microw. Theory Tech., vol. 60, no. 5, pp. 1397–1404, May 2012E. Subharmonic 220- and 320-GHz SiGe HBT receiver front-ends, Öjefors, B. Heinemann, and U. R. Pfeiffer,</t>
    <phoneticPr fontId="2"/>
  </si>
  <si>
    <r>
      <t>Eur. Solid-State Circuits Conf., pp. 239–242, Sep. 2011.A 200 GHz downconverter in 90 nm CMOS,</t>
    </r>
    <r>
      <rPr>
        <sz val="11"/>
        <color rgb="FFFF0000"/>
        <rFont val="ＭＳ ゴシック"/>
        <family val="2"/>
        <charset val="128"/>
      </rPr>
      <t xml:space="preserve"> </t>
    </r>
    <r>
      <rPr>
        <sz val="11"/>
        <color rgb="FFFF0000"/>
        <rFont val="Arial"/>
        <family val="2"/>
      </rPr>
      <t>M. Tytgat, M. Steyaert, and P. Reynaert.</t>
    </r>
    <phoneticPr fontId="2"/>
  </si>
  <si>
    <t xml:space="preserve"> IEEE J. SolidState Circuits, vol. 50, no. 10, pp. 2268–2280, Oct. 2015, A 240 GHz fully integrated wideband QPSK receiver in 65 nm CMOS, S. V. Thyagarajan, S. Kang, and A. M. Niknejad,</t>
    <phoneticPr fontId="2"/>
  </si>
  <si>
    <t>10.1109/TMTT.2015.2504930</t>
    <phoneticPr fontId="2"/>
  </si>
  <si>
    <t>90nm-CMOS/Belgium</t>
    <phoneticPr fontId="2"/>
  </si>
  <si>
    <t>10.1109/JSSC.2015.2467216</t>
    <phoneticPr fontId="2"/>
  </si>
  <si>
    <t>10.1109/TMTT.2012.2190092</t>
    <phoneticPr fontId="2"/>
  </si>
  <si>
    <t>10.1109/ESSCIRC.2011.6044951</t>
    <phoneticPr fontId="2"/>
  </si>
  <si>
    <t>Antenna LNA IQ Mixer LO chain</t>
    <phoneticPr fontId="2"/>
  </si>
  <si>
    <t>SHM LO chain</t>
    <phoneticPr fontId="2"/>
  </si>
  <si>
    <t>Mixer IF amp.</t>
    <phoneticPr fontId="2"/>
  </si>
  <si>
    <t>Antenna Mixer IF Amp. LO chain</t>
    <phoneticPr fontId="2"/>
  </si>
  <si>
    <t>65nm-CMOS/USA</t>
    <phoneticPr fontId="2"/>
  </si>
  <si>
    <t>202-230</t>
    <phoneticPr fontId="2"/>
  </si>
  <si>
    <t>2</t>
    <phoneticPr fontId="2"/>
  </si>
  <si>
    <t>0</t>
    <phoneticPr fontId="2"/>
  </si>
  <si>
    <t>SiGe</t>
    <phoneticPr fontId="2"/>
  </si>
  <si>
    <t>SSB</t>
    <phoneticPr fontId="2"/>
  </si>
  <si>
    <t>315-328</t>
    <phoneticPr fontId="2"/>
  </si>
  <si>
    <t>9</t>
    <phoneticPr fontId="2"/>
  </si>
  <si>
    <t>3</t>
    <phoneticPr fontId="2"/>
  </si>
  <si>
    <t>MMIC</t>
    <phoneticPr fontId="2"/>
  </si>
  <si>
    <t>SiGe</t>
    <phoneticPr fontId="2"/>
  </si>
  <si>
    <t>MixerFirst</t>
    <phoneticPr fontId="2"/>
  </si>
  <si>
    <t>225-265</t>
    <phoneticPr fontId="2"/>
  </si>
  <si>
    <t>1</t>
    <phoneticPr fontId="2"/>
  </si>
  <si>
    <t>-10</t>
    <phoneticPr fontId="2"/>
  </si>
  <si>
    <t>LNA+Mixer+Ifamp</t>
    <phoneticPr fontId="2"/>
  </si>
  <si>
    <t>IQ</t>
    <phoneticPr fontId="2"/>
  </si>
  <si>
    <t>16</t>
    <phoneticPr fontId="2"/>
  </si>
  <si>
    <t>14~17.5</t>
    <phoneticPr fontId="2"/>
  </si>
  <si>
    <t>0~5</t>
    <phoneticPr fontId="2"/>
  </si>
  <si>
    <t>17/65</t>
    <phoneticPr fontId="2"/>
  </si>
  <si>
    <t>Yes, Ring Ant + Si lens</t>
    <phoneticPr fontId="2"/>
  </si>
  <si>
    <t>Receiver (Full w/ antenna, LNA first)</t>
    <phoneticPr fontId="2"/>
  </si>
  <si>
    <t>IQ DirectConv</t>
    <phoneticPr fontId="2"/>
  </si>
  <si>
    <t>220-290</t>
    <phoneticPr fontId="2"/>
  </si>
  <si>
    <t>1/8</t>
    <phoneticPr fontId="2"/>
  </si>
  <si>
    <t>240/30</t>
    <phoneticPr fontId="2"/>
  </si>
  <si>
    <t>-8~2/NA</t>
    <phoneticPr fontId="2"/>
  </si>
  <si>
    <t>Receiver (Full w/o antenna)</t>
    <phoneticPr fontId="2"/>
  </si>
  <si>
    <t>220-255</t>
    <phoneticPr fontId="2"/>
  </si>
  <si>
    <t>13.75-16</t>
    <phoneticPr fontId="2"/>
  </si>
  <si>
    <t>Receiver (Full w/ antenna, Mixer first)</t>
    <phoneticPr fontId="2"/>
  </si>
  <si>
    <t>220-280</t>
    <phoneticPr fontId="2"/>
  </si>
  <si>
    <t>8</t>
    <phoneticPr fontId="2"/>
  </si>
  <si>
    <t>Yes, Double folded dipole</t>
    <phoneticPr fontId="2"/>
  </si>
  <si>
    <t>BPSK</t>
    <phoneticPr fontId="2"/>
  </si>
  <si>
    <t>Yes, Leaky wave ant.</t>
    <phoneticPr fontId="2"/>
  </si>
  <si>
    <t>CMOS</t>
    <phoneticPr fontId="2"/>
  </si>
  <si>
    <t>OOK incoherent</t>
    <phoneticPr fontId="2"/>
  </si>
  <si>
    <t>~-20</t>
    <phoneticPr fontId="2"/>
  </si>
  <si>
    <t>Receiver (Full w/o antenna, Mixer first)</t>
    <phoneticPr fontId="2"/>
  </si>
  <si>
    <t>18</t>
    <phoneticPr fontId="2"/>
  </si>
  <si>
    <t>Yes, Slotted loop ant.</t>
    <phoneticPr fontId="2"/>
  </si>
  <si>
    <t>26.7GHzBW</t>
    <phoneticPr fontId="2"/>
  </si>
  <si>
    <t>6</t>
    <phoneticPr fontId="2"/>
  </si>
  <si>
    <t>CMOS</t>
    <phoneticPr fontId="2"/>
  </si>
  <si>
    <t>Heterodyne</t>
    <phoneticPr fontId="2"/>
  </si>
  <si>
    <t>-2.3~-1.5</t>
    <phoneticPr fontId="2"/>
  </si>
  <si>
    <t>4</t>
    <phoneticPr fontId="2"/>
  </si>
  <si>
    <t>18Gbaud</t>
    <phoneticPr fontId="2"/>
  </si>
  <si>
    <t>Receiver (Mixer+Ifamp) + InPLNA</t>
    <phoneticPr fontId="2"/>
  </si>
  <si>
    <t>E. Ojefors, B. Heinemann, and U. R. Pfeiffer, “Subharmonic 220- and 320-GHz SiGe HBT receiver front-ends,” IEEE Trans. Microw. Theory Techn., vol. 60, no. 5, pp. 1397–1404, May 2012.</t>
    <phoneticPr fontId="2"/>
  </si>
  <si>
    <r>
      <t>M. Elkhouly, Y. Mao, S. Glisic, C. Meliani, F. Ellinger, and J. C. Scheytt, “A 240 GHz direct conversion IQ receiver in 0.13 μm SiGe BiCMOS</t>
    </r>
    <r>
      <rPr>
        <sz val="11"/>
        <color theme="1"/>
        <rFont val="游ゴシック"/>
        <family val="2"/>
        <charset val="128"/>
      </rPr>
      <t xml:space="preserve"> </t>
    </r>
    <r>
      <rPr>
        <sz val="11"/>
        <color theme="1"/>
        <rFont val="Arial"/>
        <family val="2"/>
      </rPr>
      <t>technology,” in Proc. IEEE Radio Freq. Int. Circuits Symp. (RFIC),</t>
    </r>
    <r>
      <rPr>
        <sz val="11"/>
        <color theme="1"/>
        <rFont val="游ゴシック"/>
        <family val="2"/>
        <charset val="128"/>
      </rPr>
      <t xml:space="preserve"> </t>
    </r>
    <r>
      <rPr>
        <sz val="11"/>
        <color theme="1"/>
        <rFont val="Arial"/>
        <family val="2"/>
      </rPr>
      <t>Jun. 2013, pp. 305–308.</t>
    </r>
    <phoneticPr fontId="2"/>
  </si>
  <si>
    <t>10.1109/RFIC.2013.6569589</t>
    <phoneticPr fontId="2"/>
  </si>
  <si>
    <t>N. Sarmah et al., “A fully integrated 240-GHz direct-conversion quadrature transmitter and receiver chipset in SiGe technology,” IEEE Trans. Microw. Theory Techn., vol. 64, no. 2, pp. 562–574, Feb. 2016.</t>
    <phoneticPr fontId="2"/>
  </si>
  <si>
    <t>M.H.Eissa, et al., "A 220–275 GHz Direct-Conversion Receiver in 130-nm SiGe:C BiCMOS Technology", IEEE Micro. Wireless Components Lett., vol. 27, no. 7, pp. 675-677, 2017.</t>
    <phoneticPr fontId="2"/>
  </si>
  <si>
    <t>10.1109/LMWC.2017.2711559</t>
    <phoneticPr fontId="2"/>
  </si>
  <si>
    <t>P. Rodriguez-Vázquez, J. Grzyb, B. Heinemann, and U. R. Pfeiffer,“A 16-QAM 100-Gb/s 1-M wireless link with an EVM of 17%at 230 GHz in an SiGe technology,”IEEE  Microw.  Wireless  Compon.Lett., vol. 29, no. 4,pp. 297–299, Apr. 2019.</t>
    <phoneticPr fontId="2"/>
  </si>
  <si>
    <t>10.1109/LMWC.2019.2899487</t>
    <phoneticPr fontId="2"/>
  </si>
  <si>
    <t>M. H. Eissaet  al., “Wideband 240-GHz transmitter and receiver inBiCMOS technology with 25-Gbit/s data rate,”IEEE  J.  Solid-StateCircuits, vol. 53, no. 9, pp. 2532–2542, Sep. 2018</t>
    <phoneticPr fontId="2"/>
  </si>
  <si>
    <t>10.1109/JSSC.2018.2839037</t>
    <phoneticPr fontId="2"/>
  </si>
  <si>
    <t>J.-D. Park, S. Kang, S. V. Thyagarajan, E. Alon, and A. M. Niknejad, “A 260 GHz fully integrated CMOS transceiver for wireless chip-tochip communication,” in Proc. Symp. VLSI Circuits (VLSIC), Jun. 2012, pp. 48–49.</t>
    <phoneticPr fontId="2"/>
  </si>
  <si>
    <t>10.1109/VLSIC.2012.6243783</t>
    <phoneticPr fontId="2"/>
  </si>
  <si>
    <t>J. M. Guerra, A. Siligaris, J.-F. Lampin, F. Danneville, and P. Vincent, “A 283 GHz low power heterodyne receiver with on-chip local oscillator in 65 nm CMOS process,” in Proc. IEEE Radio Freq. Int. Circuits Symp. (RFIC), Jun. 2013, pp. 301–304.</t>
    <phoneticPr fontId="2"/>
  </si>
  <si>
    <t>10.1109/RFIC.2013.6569588</t>
    <phoneticPr fontId="2"/>
  </si>
  <si>
    <t>S. V. Thyagarajan, S. Kang, and A. M. Niknejad, “A 240 GHz fully integrated wideband QPSK receiver in 65 nm CMOS,” IEEE J. Solid-State Circuits, vol. 50, no. 10, pp. 2268–2280, Oct. 2015.</t>
    <phoneticPr fontId="2"/>
  </si>
  <si>
    <t>S. Haraet al., “A 32Gbit/s 16QAM CMOS receiver in 300GHz band,”inIEEE MTT-S Int. Microw. Symp. Dig., Jun. 2017, pp. 1703–1706.[24] S. Leeet  al., “An 80Gb/s 300GHz-band single-chip CMOS trans-ceiver,”IEEE  J.  Solid-State  Circuits, vol. 54, no. 12, pp. 3577–3588,Dec. 2019</t>
    <phoneticPr fontId="2"/>
  </si>
  <si>
    <t>10.1109/MWSYM.2017.8058969</t>
    <phoneticPr fontId="2"/>
  </si>
  <si>
    <t>S. Leeet  al., “An 80Gb/s 300GHz-band single-chip CMOS transceiver,”IEEE  J.  Solid-State  Circuits, vol. 54, no. 12, pp. 3577–3588,Dec. 2019</t>
    <phoneticPr fontId="2"/>
  </si>
  <si>
    <t>10.1109/ISSCC.2019.8662314</t>
    <phoneticPr fontId="2"/>
  </si>
  <si>
    <t>Ibrahim Abdo, Carrel da Gomez, Chun Wang, Kota Hatano, Qi Li, Chenxin Liu, Kiyoshi Yanagisawa, Ashbir Aviat Fadila, Takuya Fujimura, Tsuyoshi Miura, Korkut Kaan Tokgoz, Jian Pang, Hiroshi Hamada, Hideyuki Nosaka, Atsushi Shirane, Kenichi Okada, "A Bi-Directional 300-GHz-Band Phased-Array Transceiver in 65-nm CMOS With Outphasing Transmitting Mode and LO Emission Cancellation", IEEE Journal of Solid-State Circuits, vol.57, no.8, pp.2292-2308, 2022.</t>
    <phoneticPr fontId="2"/>
  </si>
  <si>
    <t>10.1109/JSSC.2022.3179166</t>
    <phoneticPr fontId="2"/>
  </si>
  <si>
    <t>Abdelaziz Hamani, Francesco Foglia Manzillo, Alexandre Siligaris, Nicolas Cassiau, Frederic Hameau, Fabrice Chaix, Cedric Dehos, Antonio Clemente, José Luis Gonzalez-Jimenez, "A 56.32 Gb/s 16-QAM D-band Wireless Link using RX-TX Systems- in-Package with Integrated Multi-LO Generators in 45nm RFSOI", 2022 IEEE Radio Frequency Integrated Circuits Symposium (RFIC), pp.75-78, 2022.</t>
    <phoneticPr fontId="2"/>
  </si>
  <si>
    <t>10.1109/RFIC54546.2022.9863127</t>
    <phoneticPr fontId="2"/>
  </si>
  <si>
    <t>Ring antenna</t>
    <phoneticPr fontId="2"/>
  </si>
  <si>
    <t>No</t>
    <phoneticPr fontId="2"/>
  </si>
  <si>
    <t>Slotted loop antenna</t>
    <phoneticPr fontId="2"/>
  </si>
  <si>
    <t>NF SBD</t>
    <phoneticPr fontId="2"/>
  </si>
  <si>
    <t>Other properties 2</t>
    <phoneticPr fontId="2"/>
  </si>
  <si>
    <t>NF SiGe</t>
    <phoneticPr fontId="2"/>
  </si>
  <si>
    <t>NF CMOS</t>
    <phoneticPr fontId="2"/>
  </si>
  <si>
    <t>NF InP HEMT</t>
    <phoneticPr fontId="2"/>
  </si>
  <si>
    <t>NF mHEMT</t>
    <phoneticPr fontId="2"/>
  </si>
  <si>
    <t>NF InP HBT</t>
    <phoneticPr fontId="2"/>
  </si>
  <si>
    <t>NF FMBD</t>
    <phoneticPr fontId="2"/>
  </si>
  <si>
    <t>Noise temperature</t>
    <phoneticPr fontId="2"/>
  </si>
  <si>
    <t>NF</t>
    <phoneticPr fontId="2"/>
  </si>
  <si>
    <t>Reference Temp</t>
    <phoneticPr fontId="2"/>
  </si>
  <si>
    <t>K</t>
    <phoneticPr fontId="2"/>
  </si>
  <si>
    <t>NEP SBD</t>
    <phoneticPr fontId="2"/>
  </si>
  <si>
    <t>NEP FMBD</t>
    <phoneticPr fontId="2"/>
  </si>
  <si>
    <t>NEP CMOS</t>
    <phoneticPr fontId="2"/>
  </si>
  <si>
    <t>NEP RTD</t>
    <phoneticPr fontId="2"/>
  </si>
  <si>
    <t>NEP GaN</t>
    <phoneticPr fontId="2"/>
  </si>
  <si>
    <t>NEP BWD</t>
    <phoneticPr fontId="2"/>
  </si>
  <si>
    <t>NEP GaAs HEMT</t>
    <phoneticPr fontId="2"/>
  </si>
  <si>
    <t>CG SBD</t>
    <phoneticPr fontId="2"/>
  </si>
  <si>
    <t>CG FMBD</t>
    <phoneticPr fontId="2"/>
  </si>
  <si>
    <t>CG SiGe</t>
    <phoneticPr fontId="2"/>
  </si>
  <si>
    <t>CG CMOS</t>
    <phoneticPr fontId="2"/>
  </si>
  <si>
    <t>CG InP HEMT</t>
    <phoneticPr fontId="2"/>
  </si>
  <si>
    <t>CG mHEMT</t>
    <phoneticPr fontId="2"/>
  </si>
  <si>
    <t>CG InP HBT</t>
    <phoneticPr fontId="2"/>
  </si>
  <si>
    <t>Homodyne</t>
  </si>
  <si>
    <t>w/ or w/o LNA</t>
    <phoneticPr fontId="2"/>
  </si>
  <si>
    <t>No</t>
    <phoneticPr fontId="2"/>
  </si>
  <si>
    <t>Yes</t>
    <phoneticPr fontId="2"/>
  </si>
  <si>
    <t>NF w/ LNA CMOS</t>
    <phoneticPr fontId="2"/>
  </si>
  <si>
    <t>NF w/o LNA CMOS</t>
    <phoneticPr fontId="2"/>
  </si>
  <si>
    <t>NF w/ LNA InPHEMT</t>
    <phoneticPr fontId="2"/>
  </si>
  <si>
    <t>NF w/o LNA InPHEMT</t>
    <phoneticPr fontId="2"/>
  </si>
  <si>
    <t>NF w/ LNA mHEMT</t>
    <phoneticPr fontId="2"/>
  </si>
  <si>
    <t>NF w/o LNA mHEMT</t>
    <phoneticPr fontId="2"/>
  </si>
  <si>
    <t>NF w/ LNA SiGe</t>
    <phoneticPr fontId="2"/>
  </si>
  <si>
    <t>NF w/o LNA SiGe</t>
    <phoneticPr fontId="2"/>
  </si>
  <si>
    <t>NF w/ LNA InPHBT</t>
    <phoneticPr fontId="2"/>
  </si>
  <si>
    <t>NF w/o LNA InPHBT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</si>
</sst>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2" x14ac:knownFonts="1">
    <font>
      <sz val="11"/>
      <color theme="1"/>
      <name val="游ゴシック"/>
      <family val="2"/>
      <charset val="128"/>
      <scheme val="minor"/>
    </font>
    <font>
      <sz val="11"/>
      <color theme="1"/>
      <name val="Arial"/>
      <family val="2"/>
    </font>
    <font>
      <sz val="6"/>
      <name val="游ゴシック"/>
      <family val="2"/>
      <charset val="128"/>
      <scheme val="minor"/>
    </font>
    <font>
      <sz val="11"/>
      <color theme="1"/>
      <name val="游ゴシック"/>
      <family val="2"/>
      <scheme val="minor"/>
    </font>
    <font>
      <vertAlign val="subscript"/>
      <sz val="11"/>
      <color theme="1"/>
      <name val="Arial"/>
      <family val="2"/>
    </font>
    <font>
      <vertAlign val="superscript"/>
      <sz val="11"/>
      <color theme="1"/>
      <name val="Arial"/>
      <family val="2"/>
    </font>
    <font>
      <u/>
      <sz val="11"/>
      <color theme="10"/>
      <name val="游ゴシック"/>
      <family val="2"/>
      <charset val="128"/>
      <scheme val="minor"/>
    </font>
    <font>
      <sz val="11"/>
      <color theme="1"/>
      <name val="Arial"/>
      <family val="3"/>
      <charset val="128"/>
    </font>
    <font>
      <sz val="11"/>
      <color theme="1"/>
      <name val="ＭＳ Ｐゴシック"/>
      <family val="3"/>
      <charset val="128"/>
    </font>
    <font>
      <sz val="11"/>
      <color rgb="FFFF0000"/>
      <name val="游ゴシック"/>
      <family val="2"/>
      <charset val="128"/>
      <scheme val="minor"/>
    </font>
    <font>
      <sz val="11"/>
      <color rgb="FF0070C0"/>
      <name val="Arial"/>
      <family val="2"/>
    </font>
    <font>
      <sz val="11"/>
      <color rgb="FF0070C0"/>
      <name val="游ゴシック"/>
      <family val="2"/>
      <scheme val="minor"/>
    </font>
    <font>
      <sz val="11"/>
      <name val="Arial"/>
      <family val="2"/>
    </font>
    <font>
      <sz val="11"/>
      <color rgb="FF0070C0"/>
      <name val="游ゴシック"/>
      <family val="2"/>
      <charset val="128"/>
      <scheme val="minor"/>
    </font>
    <font>
      <sz val="11"/>
      <name val="游ゴシック"/>
      <family val="3"/>
      <charset val="128"/>
      <scheme val="minor"/>
    </font>
    <font>
      <sz val="11"/>
      <color rgb="FFFF0000"/>
      <name val="Arial"/>
      <family val="2"/>
    </font>
    <font>
      <u/>
      <sz val="11"/>
      <name val="游ゴシック"/>
      <family val="3"/>
      <charset val="128"/>
      <scheme val="minor"/>
    </font>
    <font>
      <sz val="11"/>
      <color rgb="FFFF0000"/>
      <name val="游ゴシック"/>
      <family val="3"/>
      <charset val="128"/>
      <scheme val="minor"/>
    </font>
    <font>
      <sz val="11"/>
      <color rgb="FF0000FF"/>
      <name val="Arial"/>
      <family val="2"/>
    </font>
    <font>
      <sz val="11"/>
      <color rgb="FF0000FF"/>
      <name val="游ゴシック"/>
      <family val="2"/>
      <charset val="128"/>
      <scheme val="minor"/>
    </font>
    <font>
      <sz val="11"/>
      <color rgb="FFFF0000"/>
      <name val="ＭＳ ゴシック"/>
      <family val="2"/>
      <charset val="128"/>
    </font>
    <font>
      <sz val="11"/>
      <color theme="1"/>
      <name val="游ゴシック"/>
      <family val="2"/>
      <charset val="128"/>
    </font>
  </fonts>
  <fills count="12">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
      <patternFill patternType="solid">
        <fgColor rgb="FFD8D8D8"/>
        <bgColor rgb="FFD8D8D8"/>
      </patternFill>
    </fill>
    <fill>
      <patternFill patternType="solid">
        <fgColor theme="5" tint="0.7999816888943144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7"/>
        <bgColor indexed="64"/>
      </patternFill>
    </fill>
    <fill>
      <patternFill patternType="solid">
        <fgColor theme="9" tint="0.399975585192419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rgb="FF000000"/>
      </right>
      <top style="thin">
        <color indexed="64"/>
      </top>
      <bottom/>
      <diagonal/>
    </border>
    <border>
      <left style="thin">
        <color indexed="64"/>
      </left>
      <right style="thin">
        <color rgb="FF000000"/>
      </right>
      <top/>
      <bottom style="thin">
        <color indexed="64"/>
      </bottom>
      <diagonal/>
    </border>
    <border>
      <left style="thin">
        <color rgb="FF000000"/>
      </left>
      <right/>
      <top style="thin">
        <color rgb="FF000000"/>
      </top>
      <bottom/>
      <diagonal/>
    </border>
    <border>
      <left style="thin">
        <color rgb="FF000000"/>
      </left>
      <right/>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117">
    <xf numFmtId="0" fontId="0" fillId="0" borderId="0" xfId="0">
      <alignment vertical="center"/>
    </xf>
    <xf numFmtId="0" fontId="1" fillId="2" borderId="1" xfId="0" applyFont="1" applyFill="1" applyBorder="1">
      <alignment vertical="center"/>
    </xf>
    <xf numFmtId="0" fontId="1" fillId="2" borderId="2" xfId="0" applyFont="1" applyFill="1" applyBorder="1">
      <alignment vertical="center"/>
    </xf>
    <xf numFmtId="0" fontId="1" fillId="0" borderId="3" xfId="0" applyFont="1" applyFill="1" applyBorder="1">
      <alignment vertical="center"/>
    </xf>
    <xf numFmtId="0" fontId="1" fillId="3" borderId="4" xfId="0" applyFont="1" applyFill="1" applyBorder="1">
      <alignment vertical="center"/>
    </xf>
    <xf numFmtId="0" fontId="1" fillId="3" borderId="1" xfId="0" applyFont="1" applyFill="1" applyBorder="1">
      <alignment vertical="center"/>
    </xf>
    <xf numFmtId="0" fontId="3" fillId="0" borderId="0" xfId="0" applyFont="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1" fillId="0" borderId="3" xfId="0" applyFont="1" applyBorder="1">
      <alignment vertical="center"/>
    </xf>
    <xf numFmtId="0" fontId="1" fillId="0" borderId="4" xfId="0" applyFont="1" applyBorder="1">
      <alignment vertical="center"/>
    </xf>
    <xf numFmtId="0" fontId="1" fillId="0" borderId="1" xfId="0" applyFont="1" applyBorder="1">
      <alignment vertical="center"/>
    </xf>
    <xf numFmtId="0" fontId="1" fillId="0" borderId="2" xfId="0" applyFont="1" applyBorder="1">
      <alignment vertical="center"/>
    </xf>
    <xf numFmtId="0" fontId="1" fillId="4" borderId="5" xfId="0" applyFont="1" applyFill="1" applyBorder="1" applyAlignment="1">
      <alignment vertical="center"/>
    </xf>
    <xf numFmtId="0" fontId="0" fillId="0" borderId="0" xfId="0" applyFont="1" applyAlignment="1">
      <alignment vertical="center"/>
    </xf>
    <xf numFmtId="0" fontId="7" fillId="0" borderId="1" xfId="0" applyFont="1" applyBorder="1">
      <alignment vertical="center"/>
    </xf>
    <xf numFmtId="0" fontId="1" fillId="0" borderId="5" xfId="0" applyFont="1" applyBorder="1">
      <alignment vertical="center"/>
    </xf>
    <xf numFmtId="0" fontId="1" fillId="0" borderId="6" xfId="0" applyFont="1" applyBorder="1">
      <alignment vertical="center"/>
    </xf>
    <xf numFmtId="0" fontId="1" fillId="0" borderId="1" xfId="1" applyFont="1" applyBorder="1">
      <alignment vertical="center"/>
    </xf>
    <xf numFmtId="0" fontId="1" fillId="0" borderId="1" xfId="0" applyFont="1" applyBorder="1" applyAlignment="1">
      <alignment vertical="center" wrapText="1"/>
    </xf>
    <xf numFmtId="0" fontId="1" fillId="0" borderId="1" xfId="0" applyFont="1" applyBorder="1" applyAlignment="1">
      <alignment vertical="center"/>
    </xf>
    <xf numFmtId="0" fontId="10" fillId="0" borderId="5" xfId="0" applyFont="1" applyBorder="1" applyAlignment="1">
      <alignment vertical="center"/>
    </xf>
    <xf numFmtId="0" fontId="10" fillId="0" borderId="4" xfId="0" applyFont="1" applyBorder="1">
      <alignment vertical="center"/>
    </xf>
    <xf numFmtId="0" fontId="10" fillId="0" borderId="1" xfId="0" applyFont="1" applyBorder="1">
      <alignment vertical="center"/>
    </xf>
    <xf numFmtId="0" fontId="11" fillId="0" borderId="0" xfId="0" applyFont="1" applyAlignment="1">
      <alignment vertical="center"/>
    </xf>
    <xf numFmtId="0" fontId="1" fillId="0" borderId="7" xfId="0" applyFont="1" applyBorder="1">
      <alignment vertical="center"/>
    </xf>
    <xf numFmtId="0" fontId="1" fillId="0" borderId="8" xfId="0" applyFont="1" applyBorder="1">
      <alignment vertical="center"/>
    </xf>
    <xf numFmtId="0" fontId="13" fillId="0" borderId="0" xfId="0" applyFont="1">
      <alignment vertical="center"/>
    </xf>
    <xf numFmtId="0" fontId="6" fillId="0" borderId="5" xfId="1" applyBorder="1" applyAlignment="1">
      <alignment vertical="center"/>
    </xf>
    <xf numFmtId="0" fontId="6" fillId="0" borderId="1" xfId="1" applyBorder="1">
      <alignment vertical="center"/>
    </xf>
    <xf numFmtId="0" fontId="6" fillId="0" borderId="1" xfId="1" applyBorder="1" applyAlignment="1">
      <alignment vertical="center"/>
    </xf>
    <xf numFmtId="0" fontId="1" fillId="5" borderId="5" xfId="0" applyFont="1" applyFill="1" applyBorder="1" applyAlignment="1">
      <alignment vertical="center"/>
    </xf>
    <xf numFmtId="0" fontId="14" fillId="0" borderId="1" xfId="0" applyFont="1" applyFill="1" applyBorder="1">
      <alignment vertical="center"/>
    </xf>
    <xf numFmtId="0" fontId="14" fillId="6" borderId="1" xfId="0" applyFont="1" applyFill="1" applyBorder="1">
      <alignment vertical="center"/>
    </xf>
    <xf numFmtId="0" fontId="0" fillId="6" borderId="0" xfId="0" applyFill="1">
      <alignment vertical="center"/>
    </xf>
    <xf numFmtId="0" fontId="1" fillId="7" borderId="5" xfId="0" applyFont="1" applyFill="1" applyBorder="1" applyAlignment="1">
      <alignment vertical="center"/>
    </xf>
    <xf numFmtId="0" fontId="1" fillId="7" borderId="1" xfId="0" applyFont="1" applyFill="1" applyBorder="1">
      <alignment vertical="center"/>
    </xf>
    <xf numFmtId="0" fontId="14" fillId="8" borderId="1" xfId="0" applyFont="1" applyFill="1" applyBorder="1">
      <alignment vertical="center"/>
    </xf>
    <xf numFmtId="0" fontId="1" fillId="8" borderId="1" xfId="0" applyFont="1" applyFill="1" applyBorder="1">
      <alignment vertical="center"/>
    </xf>
    <xf numFmtId="0" fontId="1" fillId="9" borderId="1" xfId="0" applyFont="1" applyFill="1" applyBorder="1">
      <alignment vertical="center"/>
    </xf>
    <xf numFmtId="0" fontId="15" fillId="10" borderId="1" xfId="0" applyFont="1" applyFill="1" applyBorder="1">
      <alignment vertical="center"/>
    </xf>
    <xf numFmtId="0" fontId="15" fillId="0" borderId="1" xfId="0" applyFont="1" applyBorder="1">
      <alignment vertical="center"/>
    </xf>
    <xf numFmtId="0" fontId="15" fillId="0" borderId="5" xfId="0" applyFont="1" applyBorder="1" applyAlignment="1">
      <alignment vertical="center"/>
    </xf>
    <xf numFmtId="0" fontId="9" fillId="0" borderId="0" xfId="0" applyFont="1">
      <alignment vertical="center"/>
    </xf>
    <xf numFmtId="0" fontId="6" fillId="0" borderId="1" xfId="1" applyFill="1" applyBorder="1">
      <alignment vertical="center"/>
    </xf>
    <xf numFmtId="0" fontId="14" fillId="0" borderId="1" xfId="1" applyFont="1" applyFill="1" applyBorder="1">
      <alignment vertical="center"/>
    </xf>
    <xf numFmtId="0" fontId="16" fillId="0" borderId="1" xfId="1" applyFont="1" applyFill="1" applyBorder="1">
      <alignment vertical="center"/>
    </xf>
    <xf numFmtId="0" fontId="17" fillId="0" borderId="1" xfId="0" applyFont="1" applyBorder="1">
      <alignment vertical="center"/>
    </xf>
    <xf numFmtId="176" fontId="1" fillId="0" borderId="5" xfId="0" applyNumberFormat="1" applyFont="1" applyBorder="1" applyAlignment="1">
      <alignment vertical="center"/>
    </xf>
    <xf numFmtId="0" fontId="1" fillId="7" borderId="0" xfId="0" applyFont="1" applyFill="1" applyBorder="1" applyAlignment="1">
      <alignment vertical="center"/>
    </xf>
    <xf numFmtId="0" fontId="1" fillId="5" borderId="1" xfId="0" applyFont="1" applyFill="1" applyBorder="1">
      <alignment vertical="center"/>
    </xf>
    <xf numFmtId="0" fontId="0" fillId="0" borderId="1" xfId="0" applyBorder="1">
      <alignment vertical="center"/>
    </xf>
    <xf numFmtId="0" fontId="6" fillId="0" borderId="4" xfId="1" applyFill="1" applyBorder="1">
      <alignment vertical="center"/>
    </xf>
    <xf numFmtId="0" fontId="15" fillId="2" borderId="1" xfId="0" applyFont="1" applyFill="1" applyBorder="1">
      <alignment vertical="center"/>
    </xf>
    <xf numFmtId="0" fontId="1" fillId="0" borderId="10" xfId="0" applyFont="1" applyBorder="1" applyAlignment="1">
      <alignment vertical="center"/>
    </xf>
    <xf numFmtId="0" fontId="10" fillId="0" borderId="1" xfId="0" applyFont="1" applyBorder="1" applyAlignment="1">
      <alignment vertical="center"/>
    </xf>
    <xf numFmtId="0" fontId="0" fillId="0" borderId="11" xfId="0" applyBorder="1">
      <alignment vertical="center"/>
    </xf>
    <xf numFmtId="0" fontId="0" fillId="0" borderId="3" xfId="0" applyBorder="1">
      <alignment vertical="center"/>
    </xf>
    <xf numFmtId="0" fontId="0" fillId="0" borderId="12" xfId="0" applyBorder="1">
      <alignment vertical="center"/>
    </xf>
    <xf numFmtId="0" fontId="0" fillId="0" borderId="1" xfId="0" applyBorder="1" applyAlignment="1">
      <alignment horizontal="center" vertical="center"/>
    </xf>
    <xf numFmtId="0" fontId="0" fillId="0" borderId="0" xfId="0" applyAlignment="1">
      <alignment horizontal="center" vertical="center"/>
    </xf>
    <xf numFmtId="0" fontId="1" fillId="11" borderId="1" xfId="0" applyFont="1" applyFill="1" applyBorder="1">
      <alignment vertical="center"/>
    </xf>
    <xf numFmtId="0" fontId="15" fillId="0" borderId="1" xfId="0" applyFont="1" applyFill="1" applyBorder="1">
      <alignment vertical="center"/>
    </xf>
    <xf numFmtId="0" fontId="18" fillId="0" borderId="1" xfId="0" applyFont="1" applyBorder="1">
      <alignment vertical="center"/>
    </xf>
    <xf numFmtId="0" fontId="19" fillId="0" borderId="0" xfId="0" applyFont="1">
      <alignment vertical="center"/>
    </xf>
    <xf numFmtId="0" fontId="15" fillId="7" borderId="1" xfId="0" applyFont="1" applyFill="1" applyBorder="1">
      <alignment vertical="center"/>
    </xf>
    <xf numFmtId="0" fontId="15" fillId="5" borderId="1" xfId="0" applyFont="1" applyFill="1" applyBorder="1">
      <alignment vertical="center"/>
    </xf>
    <xf numFmtId="0" fontId="15" fillId="5" borderId="5" xfId="0" applyFont="1" applyFill="1" applyBorder="1" applyAlignment="1">
      <alignment vertical="center"/>
    </xf>
    <xf numFmtId="0" fontId="15" fillId="0" borderId="2" xfId="0" applyFont="1" applyBorder="1">
      <alignment vertical="center"/>
    </xf>
    <xf numFmtId="0" fontId="15" fillId="0" borderId="3" xfId="0" applyFont="1" applyBorder="1">
      <alignment vertical="center"/>
    </xf>
    <xf numFmtId="0" fontId="15" fillId="0" borderId="4" xfId="0" applyFont="1" applyBorder="1">
      <alignment vertical="center"/>
    </xf>
    <xf numFmtId="0" fontId="15" fillId="0" borderId="1" xfId="0" applyFont="1" applyBorder="1" applyAlignment="1">
      <alignment vertical="center" wrapText="1"/>
    </xf>
    <xf numFmtId="0" fontId="12" fillId="0" borderId="1" xfId="0" applyFont="1" applyFill="1" applyBorder="1">
      <alignment vertical="center"/>
    </xf>
    <xf numFmtId="0" fontId="12" fillId="8" borderId="1" xfId="0" applyFont="1" applyFill="1" applyBorder="1">
      <alignment vertical="center"/>
    </xf>
    <xf numFmtId="1" fontId="15" fillId="0" borderId="1" xfId="0" applyNumberFormat="1" applyFont="1" applyBorder="1">
      <alignment vertical="center"/>
    </xf>
    <xf numFmtId="1" fontId="15" fillId="0" borderId="1" xfId="0" applyNumberFormat="1" applyFont="1" applyFill="1" applyBorder="1">
      <alignment vertical="center"/>
    </xf>
    <xf numFmtId="0" fontId="12" fillId="0" borderId="1" xfId="0" applyFont="1" applyBorder="1">
      <alignment vertical="center"/>
    </xf>
    <xf numFmtId="0" fontId="15" fillId="0" borderId="5" xfId="0" applyFont="1" applyBorder="1">
      <alignment vertical="center"/>
    </xf>
    <xf numFmtId="11" fontId="15" fillId="0" borderId="5" xfId="0" applyNumberFormat="1" applyFont="1" applyBorder="1" applyAlignment="1">
      <alignment vertical="center"/>
    </xf>
    <xf numFmtId="0" fontId="15" fillId="0" borderId="6" xfId="0" applyFont="1" applyBorder="1" applyAlignment="1">
      <alignment vertical="center"/>
    </xf>
    <xf numFmtId="0" fontId="15" fillId="0" borderId="6" xfId="0" applyFont="1" applyBorder="1">
      <alignment vertical="center"/>
    </xf>
    <xf numFmtId="0" fontId="1" fillId="0" borderId="9" xfId="0" applyFont="1" applyBorder="1" applyAlignment="1">
      <alignment vertical="center"/>
    </xf>
    <xf numFmtId="0" fontId="10" fillId="0" borderId="0" xfId="0" applyFont="1" applyBorder="1" applyAlignment="1">
      <alignment vertical="center"/>
    </xf>
    <xf numFmtId="0" fontId="15" fillId="0" borderId="1" xfId="0" applyFont="1" applyBorder="1" applyAlignment="1">
      <alignment vertical="center"/>
    </xf>
    <xf numFmtId="0" fontId="15" fillId="0" borderId="1" xfId="0" applyFont="1" applyFill="1" applyBorder="1" applyAlignment="1">
      <alignment vertical="center"/>
    </xf>
    <xf numFmtId="0" fontId="12" fillId="0" borderId="1" xfId="0" applyFont="1" applyBorder="1" applyAlignment="1">
      <alignment horizontal="right" vertical="center"/>
    </xf>
    <xf numFmtId="49" fontId="12" fillId="0" borderId="1" xfId="0" applyNumberFormat="1" applyFont="1" applyBorder="1" applyAlignment="1">
      <alignment horizontal="right" vertical="center"/>
    </xf>
    <xf numFmtId="0" fontId="12" fillId="0" borderId="4" xfId="0" applyFont="1" applyFill="1" applyBorder="1">
      <alignment vertical="center"/>
    </xf>
    <xf numFmtId="0" fontId="12" fillId="0" borderId="1" xfId="0" quotePrefix="1" applyFont="1" applyBorder="1">
      <alignment vertical="center"/>
    </xf>
    <xf numFmtId="0" fontId="1" fillId="0" borderId="13" xfId="0" applyFont="1" applyFill="1" applyBorder="1">
      <alignment vertical="center"/>
    </xf>
    <xf numFmtId="0" fontId="12" fillId="0" borderId="0" xfId="0" applyFont="1" applyFill="1" applyBorder="1" applyAlignment="1">
      <alignment vertical="center"/>
    </xf>
    <xf numFmtId="0" fontId="12" fillId="0" borderId="14" xfId="0" applyFont="1" applyFill="1" applyBorder="1">
      <alignment vertical="center"/>
    </xf>
    <xf numFmtId="0" fontId="15" fillId="0" borderId="14" xfId="0" applyFont="1" applyFill="1" applyBorder="1">
      <alignment vertical="center"/>
    </xf>
    <xf numFmtId="0" fontId="12" fillId="0" borderId="13" xfId="0" applyFont="1" applyFill="1" applyBorder="1">
      <alignment vertical="center"/>
    </xf>
    <xf numFmtId="11" fontId="1" fillId="0" borderId="1" xfId="0" applyNumberFormat="1" applyFont="1" applyBorder="1" applyAlignment="1">
      <alignment vertical="center"/>
    </xf>
    <xf numFmtId="49" fontId="1" fillId="0" borderId="1" xfId="0" applyNumberFormat="1" applyFont="1" applyBorder="1" applyAlignment="1">
      <alignment vertical="center"/>
    </xf>
    <xf numFmtId="56" fontId="1" fillId="0" borderId="1" xfId="0" applyNumberFormat="1" applyFont="1" applyBorder="1" applyAlignment="1">
      <alignment vertical="center"/>
    </xf>
    <xf numFmtId="0" fontId="15" fillId="11" borderId="1" xfId="0" applyFont="1" applyFill="1" applyBorder="1" applyAlignment="1">
      <alignment vertical="center"/>
    </xf>
    <xf numFmtId="11" fontId="15" fillId="0" borderId="1" xfId="0" applyNumberFormat="1" applyFont="1" applyBorder="1" applyAlignment="1">
      <alignment vertical="center"/>
    </xf>
    <xf numFmtId="0" fontId="1" fillId="11" borderId="1" xfId="0" applyFont="1" applyFill="1" applyBorder="1" applyAlignment="1">
      <alignment vertical="center"/>
    </xf>
    <xf numFmtId="0" fontId="12" fillId="0" borderId="1" xfId="0" applyFont="1" applyBorder="1" applyAlignment="1">
      <alignment vertical="center"/>
    </xf>
    <xf numFmtId="0" fontId="1" fillId="5" borderId="1" xfId="0" applyFont="1" applyFill="1" applyBorder="1" applyAlignment="1">
      <alignment vertical="center"/>
    </xf>
    <xf numFmtId="0" fontId="12" fillId="0" borderId="1" xfId="0" applyFont="1" applyFill="1" applyBorder="1" applyAlignment="1">
      <alignment vertical="center"/>
    </xf>
    <xf numFmtId="0" fontId="12" fillId="6" borderId="1" xfId="0" applyFont="1" applyFill="1" applyBorder="1" applyAlignment="1">
      <alignment vertical="center"/>
    </xf>
    <xf numFmtId="0" fontId="1" fillId="7" borderId="1" xfId="0" applyFont="1" applyFill="1" applyBorder="1" applyAlignment="1">
      <alignment vertical="center"/>
    </xf>
    <xf numFmtId="0" fontId="12" fillId="6" borderId="1" xfId="0" applyFont="1" applyFill="1" applyBorder="1">
      <alignment vertical="center"/>
    </xf>
    <xf numFmtId="0" fontId="15" fillId="6" borderId="1" xfId="0" applyFont="1" applyFill="1" applyBorder="1">
      <alignment vertical="center"/>
    </xf>
    <xf numFmtId="0" fontId="10" fillId="0" borderId="13" xfId="0" applyFont="1" applyFill="1" applyBorder="1">
      <alignment vertical="center"/>
    </xf>
    <xf numFmtId="0" fontId="1" fillId="0" borderId="0" xfId="0" applyFont="1" applyFill="1" applyBorder="1">
      <alignment vertical="center"/>
    </xf>
    <xf numFmtId="0" fontId="15" fillId="0" borderId="0" xfId="0" applyFont="1" applyFill="1" applyBorder="1">
      <alignment vertical="center"/>
    </xf>
    <xf numFmtId="0" fontId="14" fillId="0" borderId="14" xfId="0" applyFont="1" applyFill="1" applyBorder="1">
      <alignment vertical="center"/>
    </xf>
    <xf numFmtId="0" fontId="12" fillId="0" borderId="0" xfId="0" applyFont="1" applyFill="1" applyBorder="1">
      <alignment vertical="center"/>
    </xf>
    <xf numFmtId="0" fontId="1" fillId="0" borderId="1" xfId="0" applyFont="1" applyFill="1" applyBorder="1">
      <alignment vertical="center"/>
    </xf>
    <xf numFmtId="0" fontId="18" fillId="0" borderId="1" xfId="0" applyFont="1" applyFill="1" applyBorder="1">
      <alignment vertical="center"/>
    </xf>
    <xf numFmtId="0" fontId="0" fillId="0" borderId="11" xfId="0" applyBorder="1" applyAlignment="1">
      <alignment horizontal="center" vertical="center"/>
    </xf>
    <xf numFmtId="0" fontId="0" fillId="0" borderId="3" xfId="0" applyBorder="1" applyAlignment="1">
      <alignment horizontal="center" vertical="center"/>
    </xf>
    <xf numFmtId="0" fontId="0" fillId="0" borderId="12" xfId="0"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920" b="0" i="0" u="none" strike="noStrike" kern="1200" spc="0" baseline="0">
                <a:solidFill>
                  <a:sysClr val="windowText" lastClr="000000"/>
                </a:solidFill>
                <a:latin typeface="+mn-lt"/>
                <a:ea typeface="+mn-ea"/>
                <a:cs typeface="+mn-cs"/>
              </a:defRPr>
            </a:pPr>
            <a:r>
              <a:rPr lang="en-US"/>
              <a:t>Noise Figure</a:t>
            </a:r>
          </a:p>
        </c:rich>
      </c:tx>
      <c:overlay val="0"/>
      <c:spPr>
        <a:noFill/>
        <a:ln>
          <a:noFill/>
        </a:ln>
        <a:effectLst/>
      </c:spPr>
      <c:txPr>
        <a:bodyPr rot="0" spcFirstLastPara="1" vertOverflow="ellipsis" vert="horz" wrap="square" anchor="ctr" anchorCtr="1"/>
        <a:lstStyle/>
        <a:p>
          <a:pPr>
            <a:defRPr sz="1920" b="0" i="0" u="none" strike="noStrike" kern="1200" spc="0" baseline="0">
              <a:solidFill>
                <a:sysClr val="windowText" lastClr="000000"/>
              </a:solidFill>
              <a:latin typeface="+mn-lt"/>
              <a:ea typeface="+mn-ea"/>
              <a:cs typeface="+mn-cs"/>
            </a:defRPr>
          </a:pPr>
          <a:endParaRPr lang="ja-JP"/>
        </a:p>
      </c:txPr>
    </c:title>
    <c:autoTitleDeleted val="0"/>
    <c:plotArea>
      <c:layout>
        <c:manualLayout>
          <c:layoutTarget val="inner"/>
          <c:xMode val="edge"/>
          <c:yMode val="edge"/>
          <c:x val="0.12173144477471037"/>
          <c:y val="9.3101492907242817E-2"/>
          <c:w val="0.83965904698707405"/>
          <c:h val="0.75561509989498865"/>
        </c:manualLayout>
      </c:layout>
      <c:scatterChart>
        <c:scatterStyle val="lineMarker"/>
        <c:varyColors val="0"/>
        <c:ser>
          <c:idx val="0"/>
          <c:order val="0"/>
          <c:tx>
            <c:strRef>
              <c:f>Heterodyne!$Z$1</c:f>
              <c:strCache>
                <c:ptCount val="1"/>
                <c:pt idx="0">
                  <c:v>NF SBD</c:v>
                </c:pt>
              </c:strCache>
            </c:strRef>
          </c:tx>
          <c:spPr>
            <a:ln w="19050" cap="rnd">
              <a:noFill/>
              <a:round/>
            </a:ln>
            <a:effectLst/>
          </c:spPr>
          <c:marker>
            <c:symbol val="circle"/>
            <c:size val="5"/>
            <c:spPr>
              <a:solidFill>
                <a:schemeClr val="accent1"/>
              </a:solidFill>
              <a:ln w="9525">
                <a:solidFill>
                  <a:schemeClr val="accent1"/>
                </a:solidFill>
              </a:ln>
              <a:effectLst/>
            </c:spPr>
          </c:marker>
          <c:xVal>
            <c:numRef>
              <c:f>Heterodyne!$C$2:$C$148</c:f>
              <c:numCache>
                <c:formatCode>General</c:formatCode>
                <c:ptCount val="147"/>
                <c:pt idx="0">
                  <c:v>304</c:v>
                </c:pt>
                <c:pt idx="1">
                  <c:v>304</c:v>
                </c:pt>
                <c:pt idx="3">
                  <c:v>62.5</c:v>
                </c:pt>
                <c:pt idx="4">
                  <c:v>75</c:v>
                </c:pt>
                <c:pt idx="5">
                  <c:v>92.5</c:v>
                </c:pt>
                <c:pt idx="6">
                  <c:v>115</c:v>
                </c:pt>
                <c:pt idx="7">
                  <c:v>140</c:v>
                </c:pt>
                <c:pt idx="8">
                  <c:v>180</c:v>
                </c:pt>
                <c:pt idx="9">
                  <c:v>215</c:v>
                </c:pt>
                <c:pt idx="10">
                  <c:v>275</c:v>
                </c:pt>
                <c:pt idx="11">
                  <c:v>330</c:v>
                </c:pt>
                <c:pt idx="12">
                  <c:v>415</c:v>
                </c:pt>
                <c:pt idx="13">
                  <c:v>500</c:v>
                </c:pt>
                <c:pt idx="14">
                  <c:v>625</c:v>
                </c:pt>
                <c:pt idx="15">
                  <c:v>750</c:v>
                </c:pt>
                <c:pt idx="16">
                  <c:v>925</c:v>
                </c:pt>
                <c:pt idx="17">
                  <c:v>1150</c:v>
                </c:pt>
                <c:pt idx="18">
                  <c:v>1400</c:v>
                </c:pt>
                <c:pt idx="19">
                  <c:v>2750</c:v>
                </c:pt>
                <c:pt idx="21">
                  <c:v>62.5</c:v>
                </c:pt>
                <c:pt idx="22">
                  <c:v>75</c:v>
                </c:pt>
                <c:pt idx="23">
                  <c:v>92.5</c:v>
                </c:pt>
                <c:pt idx="24">
                  <c:v>115</c:v>
                </c:pt>
                <c:pt idx="25">
                  <c:v>140</c:v>
                </c:pt>
                <c:pt idx="26">
                  <c:v>180</c:v>
                </c:pt>
                <c:pt idx="27">
                  <c:v>215</c:v>
                </c:pt>
                <c:pt idx="28">
                  <c:v>275</c:v>
                </c:pt>
                <c:pt idx="29">
                  <c:v>330</c:v>
                </c:pt>
                <c:pt idx="30">
                  <c:v>415</c:v>
                </c:pt>
                <c:pt idx="31">
                  <c:v>500</c:v>
                </c:pt>
                <c:pt idx="32">
                  <c:v>625</c:v>
                </c:pt>
                <c:pt idx="33">
                  <c:v>750</c:v>
                </c:pt>
                <c:pt idx="34">
                  <c:v>925</c:v>
                </c:pt>
                <c:pt idx="35">
                  <c:v>1150</c:v>
                </c:pt>
                <c:pt idx="37">
                  <c:v>308</c:v>
                </c:pt>
                <c:pt idx="38">
                  <c:v>275</c:v>
                </c:pt>
                <c:pt idx="39">
                  <c:v>330</c:v>
                </c:pt>
                <c:pt idx="40">
                  <c:v>415</c:v>
                </c:pt>
                <c:pt idx="41">
                  <c:v>240</c:v>
                </c:pt>
                <c:pt idx="42">
                  <c:v>290</c:v>
                </c:pt>
                <c:pt idx="43">
                  <c:v>400</c:v>
                </c:pt>
                <c:pt idx="44">
                  <c:v>230</c:v>
                </c:pt>
                <c:pt idx="45">
                  <c:v>290</c:v>
                </c:pt>
                <c:pt idx="46">
                  <c:v>266</c:v>
                </c:pt>
                <c:pt idx="47">
                  <c:v>240</c:v>
                </c:pt>
                <c:pt idx="48">
                  <c:v>240</c:v>
                </c:pt>
                <c:pt idx="49">
                  <c:v>240</c:v>
                </c:pt>
                <c:pt idx="50">
                  <c:v>320</c:v>
                </c:pt>
                <c:pt idx="51">
                  <c:v>200</c:v>
                </c:pt>
                <c:pt idx="52">
                  <c:v>240</c:v>
                </c:pt>
                <c:pt idx="54">
                  <c:v>670</c:v>
                </c:pt>
                <c:pt idx="55">
                  <c:v>670</c:v>
                </c:pt>
                <c:pt idx="56">
                  <c:v>670</c:v>
                </c:pt>
                <c:pt idx="57">
                  <c:v>670</c:v>
                </c:pt>
                <c:pt idx="58">
                  <c:v>670</c:v>
                </c:pt>
                <c:pt idx="59">
                  <c:v>670</c:v>
                </c:pt>
                <c:pt idx="60">
                  <c:v>291</c:v>
                </c:pt>
                <c:pt idx="61">
                  <c:v>291</c:v>
                </c:pt>
                <c:pt idx="62">
                  <c:v>291</c:v>
                </c:pt>
                <c:pt idx="63">
                  <c:v>204</c:v>
                </c:pt>
                <c:pt idx="64">
                  <c:v>202</c:v>
                </c:pt>
                <c:pt idx="65">
                  <c:v>195</c:v>
                </c:pt>
                <c:pt idx="66">
                  <c:v>118.5</c:v>
                </c:pt>
                <c:pt idx="67">
                  <c:v>117.5</c:v>
                </c:pt>
                <c:pt idx="68">
                  <c:v>116</c:v>
                </c:pt>
                <c:pt idx="69">
                  <c:v>115</c:v>
                </c:pt>
                <c:pt idx="70">
                  <c:v>125</c:v>
                </c:pt>
                <c:pt idx="71">
                  <c:v>125</c:v>
                </c:pt>
                <c:pt idx="72">
                  <c:v>125</c:v>
                </c:pt>
                <c:pt idx="73">
                  <c:v>400.005</c:v>
                </c:pt>
                <c:pt idx="74">
                  <c:v>370.005</c:v>
                </c:pt>
                <c:pt idx="75">
                  <c:v>300.10000000000002</c:v>
                </c:pt>
                <c:pt idx="76">
                  <c:v>301</c:v>
                </c:pt>
                <c:pt idx="77">
                  <c:v>301</c:v>
                </c:pt>
                <c:pt idx="78">
                  <c:v>241</c:v>
                </c:pt>
                <c:pt idx="79">
                  <c:v>300.05</c:v>
                </c:pt>
                <c:pt idx="80">
                  <c:v>300.05</c:v>
                </c:pt>
                <c:pt idx="81">
                  <c:v>300.05</c:v>
                </c:pt>
                <c:pt idx="82">
                  <c:v>300.10000000000002</c:v>
                </c:pt>
                <c:pt idx="83">
                  <c:v>300.10000000000002</c:v>
                </c:pt>
                <c:pt idx="84">
                  <c:v>600.1</c:v>
                </c:pt>
                <c:pt idx="85">
                  <c:v>600.1</c:v>
                </c:pt>
                <c:pt idx="86">
                  <c:v>235</c:v>
                </c:pt>
                <c:pt idx="87">
                  <c:v>260</c:v>
                </c:pt>
                <c:pt idx="88">
                  <c:v>180</c:v>
                </c:pt>
                <c:pt idx="89">
                  <c:v>200.1</c:v>
                </c:pt>
                <c:pt idx="90">
                  <c:v>200.1</c:v>
                </c:pt>
                <c:pt idx="91">
                  <c:v>140.19999999999999</c:v>
                </c:pt>
                <c:pt idx="92">
                  <c:v>140.1</c:v>
                </c:pt>
                <c:pt idx="93">
                  <c:v>120</c:v>
                </c:pt>
                <c:pt idx="94">
                  <c:v>120</c:v>
                </c:pt>
                <c:pt idx="95">
                  <c:v>120</c:v>
                </c:pt>
                <c:pt idx="96">
                  <c:v>180</c:v>
                </c:pt>
                <c:pt idx="97">
                  <c:v>220</c:v>
                </c:pt>
                <c:pt idx="98">
                  <c:v>92.5</c:v>
                </c:pt>
                <c:pt idx="99">
                  <c:v>97</c:v>
                </c:pt>
                <c:pt idx="100">
                  <c:v>300</c:v>
                </c:pt>
                <c:pt idx="101">
                  <c:v>338</c:v>
                </c:pt>
                <c:pt idx="102">
                  <c:v>270</c:v>
                </c:pt>
                <c:pt idx="103">
                  <c:v>298</c:v>
                </c:pt>
                <c:pt idx="104">
                  <c:v>187</c:v>
                </c:pt>
                <c:pt idx="105">
                  <c:v>195.5</c:v>
                </c:pt>
                <c:pt idx="106">
                  <c:v>140</c:v>
                </c:pt>
                <c:pt idx="107">
                  <c:v>140</c:v>
                </c:pt>
                <c:pt idx="108">
                  <c:v>140</c:v>
                </c:pt>
                <c:pt idx="109">
                  <c:v>140</c:v>
                </c:pt>
                <c:pt idx="110">
                  <c:v>140</c:v>
                </c:pt>
                <c:pt idx="111">
                  <c:v>143</c:v>
                </c:pt>
                <c:pt idx="112">
                  <c:v>77</c:v>
                </c:pt>
                <c:pt idx="113">
                  <c:v>77.400000000000006</c:v>
                </c:pt>
                <c:pt idx="114">
                  <c:v>200</c:v>
                </c:pt>
                <c:pt idx="115">
                  <c:v>178</c:v>
                </c:pt>
                <c:pt idx="116">
                  <c:v>180</c:v>
                </c:pt>
                <c:pt idx="117">
                  <c:v>210</c:v>
                </c:pt>
                <c:pt idx="118">
                  <c:v>210</c:v>
                </c:pt>
                <c:pt idx="119">
                  <c:v>250</c:v>
                </c:pt>
                <c:pt idx="120">
                  <c:v>297.5</c:v>
                </c:pt>
                <c:pt idx="121">
                  <c:v>290</c:v>
                </c:pt>
                <c:pt idx="122">
                  <c:v>220</c:v>
                </c:pt>
                <c:pt idx="123">
                  <c:v>200</c:v>
                </c:pt>
                <c:pt idx="124">
                  <c:v>200</c:v>
                </c:pt>
                <c:pt idx="125">
                  <c:v>200</c:v>
                </c:pt>
                <c:pt idx="126">
                  <c:v>200</c:v>
                </c:pt>
                <c:pt idx="127">
                  <c:v>260</c:v>
                </c:pt>
                <c:pt idx="128">
                  <c:v>226</c:v>
                </c:pt>
                <c:pt idx="130">
                  <c:v>220</c:v>
                </c:pt>
                <c:pt idx="131">
                  <c:v>320</c:v>
                </c:pt>
                <c:pt idx="132">
                  <c:v>245</c:v>
                </c:pt>
                <c:pt idx="133">
                  <c:v>240</c:v>
                </c:pt>
                <c:pt idx="134">
                  <c:v>240</c:v>
                </c:pt>
                <c:pt idx="135">
                  <c:v>230</c:v>
                </c:pt>
                <c:pt idx="136">
                  <c:v>240</c:v>
                </c:pt>
                <c:pt idx="137">
                  <c:v>260</c:v>
                </c:pt>
                <c:pt idx="138">
                  <c:v>283</c:v>
                </c:pt>
                <c:pt idx="139">
                  <c:v>240</c:v>
                </c:pt>
                <c:pt idx="140">
                  <c:v>294</c:v>
                </c:pt>
                <c:pt idx="141">
                  <c:v>300</c:v>
                </c:pt>
                <c:pt idx="142">
                  <c:v>256</c:v>
                </c:pt>
              </c:numCache>
            </c:numRef>
          </c:xVal>
          <c:yVal>
            <c:numRef>
              <c:f>Heterodyne!$Z$2:$Z$148</c:f>
              <c:numCache>
                <c:formatCode>General</c:formatCode>
                <c:ptCount val="14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3.7645109283829923</c:v>
                </c:pt>
                <c:pt idx="22">
                  <c:v>3.7645109283829923</c:v>
                </c:pt>
                <c:pt idx="23">
                  <c:v>3.7645109283829923</c:v>
                </c:pt>
                <c:pt idx="24">
                  <c:v>3.7645109283829923</c:v>
                </c:pt>
                <c:pt idx="25">
                  <c:v>3.7645109283829923</c:v>
                </c:pt>
                <c:pt idx="26">
                  <c:v>4.352290933914853</c:v>
                </c:pt>
                <c:pt idx="27">
                  <c:v>4.8699200874595672</c:v>
                </c:pt>
                <c:pt idx="28">
                  <c:v>5.3323719669859386</c:v>
                </c:pt>
                <c:pt idx="29">
                  <c:v>5.7502850004166763</c:v>
                </c:pt>
                <c:pt idx="30">
                  <c:v>6.4819171240029281</c:v>
                </c:pt>
                <c:pt idx="31">
                  <c:v>7.1078827051331794</c:v>
                </c:pt>
                <c:pt idx="32">
                  <c:v>8.9743748444093185</c:v>
                </c:pt>
                <c:pt idx="33">
                  <c:v>14.291394597736085</c:v>
                </c:pt>
                <c:pt idx="34">
                  <c:v>14.291394597736085</c:v>
                </c:pt>
                <c:pt idx="35">
                  <c:v>15.500173768634768</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numCache>
            </c:numRef>
          </c:yVal>
          <c:smooth val="0"/>
          <c:extLst>
            <c:ext xmlns:c16="http://schemas.microsoft.com/office/drawing/2014/chart" uri="{C3380CC4-5D6E-409C-BE32-E72D297353CC}">
              <c16:uniqueId val="{00000000-17A3-43C0-9FF0-C1A295742B32}"/>
            </c:ext>
          </c:extLst>
        </c:ser>
        <c:ser>
          <c:idx val="1"/>
          <c:order val="1"/>
          <c:tx>
            <c:strRef>
              <c:f>Heterodyne!$AA$1</c:f>
              <c:strCache>
                <c:ptCount val="1"/>
                <c:pt idx="0">
                  <c:v>NF FMBD</c:v>
                </c:pt>
              </c:strCache>
            </c:strRef>
          </c:tx>
          <c:spPr>
            <a:ln w="19050" cap="rnd">
              <a:noFill/>
              <a:round/>
            </a:ln>
            <a:effectLst/>
          </c:spPr>
          <c:marker>
            <c:symbol val="circle"/>
            <c:size val="5"/>
            <c:spPr>
              <a:solidFill>
                <a:schemeClr val="accent2"/>
              </a:solidFill>
              <a:ln w="9525">
                <a:solidFill>
                  <a:schemeClr val="accent2"/>
                </a:solidFill>
              </a:ln>
              <a:effectLst/>
            </c:spPr>
          </c:marker>
          <c:xVal>
            <c:numRef>
              <c:f>Heterodyne!$C$2:$C$148</c:f>
              <c:numCache>
                <c:formatCode>General</c:formatCode>
                <c:ptCount val="147"/>
                <c:pt idx="0">
                  <c:v>304</c:v>
                </c:pt>
                <c:pt idx="1">
                  <c:v>304</c:v>
                </c:pt>
                <c:pt idx="3">
                  <c:v>62.5</c:v>
                </c:pt>
                <c:pt idx="4">
                  <c:v>75</c:v>
                </c:pt>
                <c:pt idx="5">
                  <c:v>92.5</c:v>
                </c:pt>
                <c:pt idx="6">
                  <c:v>115</c:v>
                </c:pt>
                <c:pt idx="7">
                  <c:v>140</c:v>
                </c:pt>
                <c:pt idx="8">
                  <c:v>180</c:v>
                </c:pt>
                <c:pt idx="9">
                  <c:v>215</c:v>
                </c:pt>
                <c:pt idx="10">
                  <c:v>275</c:v>
                </c:pt>
                <c:pt idx="11">
                  <c:v>330</c:v>
                </c:pt>
                <c:pt idx="12">
                  <c:v>415</c:v>
                </c:pt>
                <c:pt idx="13">
                  <c:v>500</c:v>
                </c:pt>
                <c:pt idx="14">
                  <c:v>625</c:v>
                </c:pt>
                <c:pt idx="15">
                  <c:v>750</c:v>
                </c:pt>
                <c:pt idx="16">
                  <c:v>925</c:v>
                </c:pt>
                <c:pt idx="17">
                  <c:v>1150</c:v>
                </c:pt>
                <c:pt idx="18">
                  <c:v>1400</c:v>
                </c:pt>
                <c:pt idx="19">
                  <c:v>2750</c:v>
                </c:pt>
                <c:pt idx="21">
                  <c:v>62.5</c:v>
                </c:pt>
                <c:pt idx="22">
                  <c:v>75</c:v>
                </c:pt>
                <c:pt idx="23">
                  <c:v>92.5</c:v>
                </c:pt>
                <c:pt idx="24">
                  <c:v>115</c:v>
                </c:pt>
                <c:pt idx="25">
                  <c:v>140</c:v>
                </c:pt>
                <c:pt idx="26">
                  <c:v>180</c:v>
                </c:pt>
                <c:pt idx="27">
                  <c:v>215</c:v>
                </c:pt>
                <c:pt idx="28">
                  <c:v>275</c:v>
                </c:pt>
                <c:pt idx="29">
                  <c:v>330</c:v>
                </c:pt>
                <c:pt idx="30">
                  <c:v>415</c:v>
                </c:pt>
                <c:pt idx="31">
                  <c:v>500</c:v>
                </c:pt>
                <c:pt idx="32">
                  <c:v>625</c:v>
                </c:pt>
                <c:pt idx="33">
                  <c:v>750</c:v>
                </c:pt>
                <c:pt idx="34">
                  <c:v>925</c:v>
                </c:pt>
                <c:pt idx="35">
                  <c:v>1150</c:v>
                </c:pt>
                <c:pt idx="37">
                  <c:v>308</c:v>
                </c:pt>
                <c:pt idx="38">
                  <c:v>275</c:v>
                </c:pt>
                <c:pt idx="39">
                  <c:v>330</c:v>
                </c:pt>
                <c:pt idx="40">
                  <c:v>415</c:v>
                </c:pt>
                <c:pt idx="41">
                  <c:v>240</c:v>
                </c:pt>
                <c:pt idx="42">
                  <c:v>290</c:v>
                </c:pt>
                <c:pt idx="43">
                  <c:v>400</c:v>
                </c:pt>
                <c:pt idx="44">
                  <c:v>230</c:v>
                </c:pt>
                <c:pt idx="45">
                  <c:v>290</c:v>
                </c:pt>
                <c:pt idx="46">
                  <c:v>266</c:v>
                </c:pt>
                <c:pt idx="47">
                  <c:v>240</c:v>
                </c:pt>
                <c:pt idx="48">
                  <c:v>240</c:v>
                </c:pt>
                <c:pt idx="49">
                  <c:v>240</c:v>
                </c:pt>
                <c:pt idx="50">
                  <c:v>320</c:v>
                </c:pt>
                <c:pt idx="51">
                  <c:v>200</c:v>
                </c:pt>
                <c:pt idx="52">
                  <c:v>240</c:v>
                </c:pt>
                <c:pt idx="54">
                  <c:v>670</c:v>
                </c:pt>
                <c:pt idx="55">
                  <c:v>670</c:v>
                </c:pt>
                <c:pt idx="56">
                  <c:v>670</c:v>
                </c:pt>
                <c:pt idx="57">
                  <c:v>670</c:v>
                </c:pt>
                <c:pt idx="58">
                  <c:v>670</c:v>
                </c:pt>
                <c:pt idx="59">
                  <c:v>670</c:v>
                </c:pt>
                <c:pt idx="60">
                  <c:v>291</c:v>
                </c:pt>
                <c:pt idx="61">
                  <c:v>291</c:v>
                </c:pt>
                <c:pt idx="62">
                  <c:v>291</c:v>
                </c:pt>
                <c:pt idx="63">
                  <c:v>204</c:v>
                </c:pt>
                <c:pt idx="64">
                  <c:v>202</c:v>
                </c:pt>
                <c:pt idx="65">
                  <c:v>195</c:v>
                </c:pt>
                <c:pt idx="66">
                  <c:v>118.5</c:v>
                </c:pt>
                <c:pt idx="67">
                  <c:v>117.5</c:v>
                </c:pt>
                <c:pt idx="68">
                  <c:v>116</c:v>
                </c:pt>
                <c:pt idx="69">
                  <c:v>115</c:v>
                </c:pt>
                <c:pt idx="70">
                  <c:v>125</c:v>
                </c:pt>
                <c:pt idx="71">
                  <c:v>125</c:v>
                </c:pt>
                <c:pt idx="72">
                  <c:v>125</c:v>
                </c:pt>
                <c:pt idx="73">
                  <c:v>400.005</c:v>
                </c:pt>
                <c:pt idx="74">
                  <c:v>370.005</c:v>
                </c:pt>
                <c:pt idx="75">
                  <c:v>300.10000000000002</c:v>
                </c:pt>
                <c:pt idx="76">
                  <c:v>301</c:v>
                </c:pt>
                <c:pt idx="77">
                  <c:v>301</c:v>
                </c:pt>
                <c:pt idx="78">
                  <c:v>241</c:v>
                </c:pt>
                <c:pt idx="79">
                  <c:v>300.05</c:v>
                </c:pt>
                <c:pt idx="80">
                  <c:v>300.05</c:v>
                </c:pt>
                <c:pt idx="81">
                  <c:v>300.05</c:v>
                </c:pt>
                <c:pt idx="82">
                  <c:v>300.10000000000002</c:v>
                </c:pt>
                <c:pt idx="83">
                  <c:v>300.10000000000002</c:v>
                </c:pt>
                <c:pt idx="84">
                  <c:v>600.1</c:v>
                </c:pt>
                <c:pt idx="85">
                  <c:v>600.1</c:v>
                </c:pt>
                <c:pt idx="86">
                  <c:v>235</c:v>
                </c:pt>
                <c:pt idx="87">
                  <c:v>260</c:v>
                </c:pt>
                <c:pt idx="88">
                  <c:v>180</c:v>
                </c:pt>
                <c:pt idx="89">
                  <c:v>200.1</c:v>
                </c:pt>
                <c:pt idx="90">
                  <c:v>200.1</c:v>
                </c:pt>
                <c:pt idx="91">
                  <c:v>140.19999999999999</c:v>
                </c:pt>
                <c:pt idx="92">
                  <c:v>140.1</c:v>
                </c:pt>
                <c:pt idx="93">
                  <c:v>120</c:v>
                </c:pt>
                <c:pt idx="94">
                  <c:v>120</c:v>
                </c:pt>
                <c:pt idx="95">
                  <c:v>120</c:v>
                </c:pt>
                <c:pt idx="96">
                  <c:v>180</c:v>
                </c:pt>
                <c:pt idx="97">
                  <c:v>220</c:v>
                </c:pt>
                <c:pt idx="98">
                  <c:v>92.5</c:v>
                </c:pt>
                <c:pt idx="99">
                  <c:v>97</c:v>
                </c:pt>
                <c:pt idx="100">
                  <c:v>300</c:v>
                </c:pt>
                <c:pt idx="101">
                  <c:v>338</c:v>
                </c:pt>
                <c:pt idx="102">
                  <c:v>270</c:v>
                </c:pt>
                <c:pt idx="103">
                  <c:v>298</c:v>
                </c:pt>
                <c:pt idx="104">
                  <c:v>187</c:v>
                </c:pt>
                <c:pt idx="105">
                  <c:v>195.5</c:v>
                </c:pt>
                <c:pt idx="106">
                  <c:v>140</c:v>
                </c:pt>
                <c:pt idx="107">
                  <c:v>140</c:v>
                </c:pt>
                <c:pt idx="108">
                  <c:v>140</c:v>
                </c:pt>
                <c:pt idx="109">
                  <c:v>140</c:v>
                </c:pt>
                <c:pt idx="110">
                  <c:v>140</c:v>
                </c:pt>
                <c:pt idx="111">
                  <c:v>143</c:v>
                </c:pt>
                <c:pt idx="112">
                  <c:v>77</c:v>
                </c:pt>
                <c:pt idx="113">
                  <c:v>77.400000000000006</c:v>
                </c:pt>
                <c:pt idx="114">
                  <c:v>200</c:v>
                </c:pt>
                <c:pt idx="115">
                  <c:v>178</c:v>
                </c:pt>
                <c:pt idx="116">
                  <c:v>180</c:v>
                </c:pt>
                <c:pt idx="117">
                  <c:v>210</c:v>
                </c:pt>
                <c:pt idx="118">
                  <c:v>210</c:v>
                </c:pt>
                <c:pt idx="119">
                  <c:v>250</c:v>
                </c:pt>
                <c:pt idx="120">
                  <c:v>297.5</c:v>
                </c:pt>
                <c:pt idx="121">
                  <c:v>290</c:v>
                </c:pt>
                <c:pt idx="122">
                  <c:v>220</c:v>
                </c:pt>
                <c:pt idx="123">
                  <c:v>200</c:v>
                </c:pt>
                <c:pt idx="124">
                  <c:v>200</c:v>
                </c:pt>
                <c:pt idx="125">
                  <c:v>200</c:v>
                </c:pt>
                <c:pt idx="126">
                  <c:v>200</c:v>
                </c:pt>
                <c:pt idx="127">
                  <c:v>260</c:v>
                </c:pt>
                <c:pt idx="128">
                  <c:v>226</c:v>
                </c:pt>
                <c:pt idx="130">
                  <c:v>220</c:v>
                </c:pt>
                <c:pt idx="131">
                  <c:v>320</c:v>
                </c:pt>
                <c:pt idx="132">
                  <c:v>245</c:v>
                </c:pt>
                <c:pt idx="133">
                  <c:v>240</c:v>
                </c:pt>
                <c:pt idx="134">
                  <c:v>240</c:v>
                </c:pt>
                <c:pt idx="135">
                  <c:v>230</c:v>
                </c:pt>
                <c:pt idx="136">
                  <c:v>240</c:v>
                </c:pt>
                <c:pt idx="137">
                  <c:v>260</c:v>
                </c:pt>
                <c:pt idx="138">
                  <c:v>283</c:v>
                </c:pt>
                <c:pt idx="139">
                  <c:v>240</c:v>
                </c:pt>
                <c:pt idx="140">
                  <c:v>294</c:v>
                </c:pt>
                <c:pt idx="141">
                  <c:v>300</c:v>
                </c:pt>
                <c:pt idx="142">
                  <c:v>256</c:v>
                </c:pt>
              </c:numCache>
            </c:numRef>
          </c:xVal>
          <c:yVal>
            <c:numRef>
              <c:f>Heterodyne!$AA$2:$AA$148</c:f>
              <c:numCache>
                <c:formatCode>General</c:formatCode>
                <c:ptCount val="14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numCache>
            </c:numRef>
          </c:yVal>
          <c:smooth val="0"/>
          <c:extLst>
            <c:ext xmlns:c16="http://schemas.microsoft.com/office/drawing/2014/chart" uri="{C3380CC4-5D6E-409C-BE32-E72D297353CC}">
              <c16:uniqueId val="{00000001-17A3-43C0-9FF0-C1A295742B32}"/>
            </c:ext>
          </c:extLst>
        </c:ser>
        <c:ser>
          <c:idx val="2"/>
          <c:order val="2"/>
          <c:tx>
            <c:strRef>
              <c:f>Heterodyne!$AB$1</c:f>
              <c:strCache>
                <c:ptCount val="1"/>
                <c:pt idx="0">
                  <c:v>NF SiGe</c:v>
                </c:pt>
              </c:strCache>
            </c:strRef>
          </c:tx>
          <c:spPr>
            <a:ln w="19050" cap="rnd">
              <a:noFill/>
              <a:round/>
            </a:ln>
            <a:effectLst/>
          </c:spPr>
          <c:marker>
            <c:symbol val="circle"/>
            <c:size val="5"/>
            <c:spPr>
              <a:solidFill>
                <a:schemeClr val="accent3"/>
              </a:solidFill>
              <a:ln w="9525">
                <a:solidFill>
                  <a:schemeClr val="accent3"/>
                </a:solidFill>
              </a:ln>
              <a:effectLst/>
            </c:spPr>
          </c:marker>
          <c:xVal>
            <c:numRef>
              <c:f>Heterodyne!$C$2:$C$148</c:f>
              <c:numCache>
                <c:formatCode>General</c:formatCode>
                <c:ptCount val="147"/>
                <c:pt idx="0">
                  <c:v>304</c:v>
                </c:pt>
                <c:pt idx="1">
                  <c:v>304</c:v>
                </c:pt>
                <c:pt idx="3">
                  <c:v>62.5</c:v>
                </c:pt>
                <c:pt idx="4">
                  <c:v>75</c:v>
                </c:pt>
                <c:pt idx="5">
                  <c:v>92.5</c:v>
                </c:pt>
                <c:pt idx="6">
                  <c:v>115</c:v>
                </c:pt>
                <c:pt idx="7">
                  <c:v>140</c:v>
                </c:pt>
                <c:pt idx="8">
                  <c:v>180</c:v>
                </c:pt>
                <c:pt idx="9">
                  <c:v>215</c:v>
                </c:pt>
                <c:pt idx="10">
                  <c:v>275</c:v>
                </c:pt>
                <c:pt idx="11">
                  <c:v>330</c:v>
                </c:pt>
                <c:pt idx="12">
                  <c:v>415</c:v>
                </c:pt>
                <c:pt idx="13">
                  <c:v>500</c:v>
                </c:pt>
                <c:pt idx="14">
                  <c:v>625</c:v>
                </c:pt>
                <c:pt idx="15">
                  <c:v>750</c:v>
                </c:pt>
                <c:pt idx="16">
                  <c:v>925</c:v>
                </c:pt>
                <c:pt idx="17">
                  <c:v>1150</c:v>
                </c:pt>
                <c:pt idx="18">
                  <c:v>1400</c:v>
                </c:pt>
                <c:pt idx="19">
                  <c:v>2750</c:v>
                </c:pt>
                <c:pt idx="21">
                  <c:v>62.5</c:v>
                </c:pt>
                <c:pt idx="22">
                  <c:v>75</c:v>
                </c:pt>
                <c:pt idx="23">
                  <c:v>92.5</c:v>
                </c:pt>
                <c:pt idx="24">
                  <c:v>115</c:v>
                </c:pt>
                <c:pt idx="25">
                  <c:v>140</c:v>
                </c:pt>
                <c:pt idx="26">
                  <c:v>180</c:v>
                </c:pt>
                <c:pt idx="27">
                  <c:v>215</c:v>
                </c:pt>
                <c:pt idx="28">
                  <c:v>275</c:v>
                </c:pt>
                <c:pt idx="29">
                  <c:v>330</c:v>
                </c:pt>
                <c:pt idx="30">
                  <c:v>415</c:v>
                </c:pt>
                <c:pt idx="31">
                  <c:v>500</c:v>
                </c:pt>
                <c:pt idx="32">
                  <c:v>625</c:v>
                </c:pt>
                <c:pt idx="33">
                  <c:v>750</c:v>
                </c:pt>
                <c:pt idx="34">
                  <c:v>925</c:v>
                </c:pt>
                <c:pt idx="35">
                  <c:v>1150</c:v>
                </c:pt>
                <c:pt idx="37">
                  <c:v>308</c:v>
                </c:pt>
                <c:pt idx="38">
                  <c:v>275</c:v>
                </c:pt>
                <c:pt idx="39">
                  <c:v>330</c:v>
                </c:pt>
                <c:pt idx="40">
                  <c:v>415</c:v>
                </c:pt>
                <c:pt idx="41">
                  <c:v>240</c:v>
                </c:pt>
                <c:pt idx="42">
                  <c:v>290</c:v>
                </c:pt>
                <c:pt idx="43">
                  <c:v>400</c:v>
                </c:pt>
                <c:pt idx="44">
                  <c:v>230</c:v>
                </c:pt>
                <c:pt idx="45">
                  <c:v>290</c:v>
                </c:pt>
                <c:pt idx="46">
                  <c:v>266</c:v>
                </c:pt>
                <c:pt idx="47">
                  <c:v>240</c:v>
                </c:pt>
                <c:pt idx="48">
                  <c:v>240</c:v>
                </c:pt>
                <c:pt idx="49">
                  <c:v>240</c:v>
                </c:pt>
                <c:pt idx="50">
                  <c:v>320</c:v>
                </c:pt>
                <c:pt idx="51">
                  <c:v>200</c:v>
                </c:pt>
                <c:pt idx="52">
                  <c:v>240</c:v>
                </c:pt>
                <c:pt idx="54">
                  <c:v>670</c:v>
                </c:pt>
                <c:pt idx="55">
                  <c:v>670</c:v>
                </c:pt>
                <c:pt idx="56">
                  <c:v>670</c:v>
                </c:pt>
                <c:pt idx="57">
                  <c:v>670</c:v>
                </c:pt>
                <c:pt idx="58">
                  <c:v>670</c:v>
                </c:pt>
                <c:pt idx="59">
                  <c:v>670</c:v>
                </c:pt>
                <c:pt idx="60">
                  <c:v>291</c:v>
                </c:pt>
                <c:pt idx="61">
                  <c:v>291</c:v>
                </c:pt>
                <c:pt idx="62">
                  <c:v>291</c:v>
                </c:pt>
                <c:pt idx="63">
                  <c:v>204</c:v>
                </c:pt>
                <c:pt idx="64">
                  <c:v>202</c:v>
                </c:pt>
                <c:pt idx="65">
                  <c:v>195</c:v>
                </c:pt>
                <c:pt idx="66">
                  <c:v>118.5</c:v>
                </c:pt>
                <c:pt idx="67">
                  <c:v>117.5</c:v>
                </c:pt>
                <c:pt idx="68">
                  <c:v>116</c:v>
                </c:pt>
                <c:pt idx="69">
                  <c:v>115</c:v>
                </c:pt>
                <c:pt idx="70">
                  <c:v>125</c:v>
                </c:pt>
                <c:pt idx="71">
                  <c:v>125</c:v>
                </c:pt>
                <c:pt idx="72">
                  <c:v>125</c:v>
                </c:pt>
                <c:pt idx="73">
                  <c:v>400.005</c:v>
                </c:pt>
                <c:pt idx="74">
                  <c:v>370.005</c:v>
                </c:pt>
                <c:pt idx="75">
                  <c:v>300.10000000000002</c:v>
                </c:pt>
                <c:pt idx="76">
                  <c:v>301</c:v>
                </c:pt>
                <c:pt idx="77">
                  <c:v>301</c:v>
                </c:pt>
                <c:pt idx="78">
                  <c:v>241</c:v>
                </c:pt>
                <c:pt idx="79">
                  <c:v>300.05</c:v>
                </c:pt>
                <c:pt idx="80">
                  <c:v>300.05</c:v>
                </c:pt>
                <c:pt idx="81">
                  <c:v>300.05</c:v>
                </c:pt>
                <c:pt idx="82">
                  <c:v>300.10000000000002</c:v>
                </c:pt>
                <c:pt idx="83">
                  <c:v>300.10000000000002</c:v>
                </c:pt>
                <c:pt idx="84">
                  <c:v>600.1</c:v>
                </c:pt>
                <c:pt idx="85">
                  <c:v>600.1</c:v>
                </c:pt>
                <c:pt idx="86">
                  <c:v>235</c:v>
                </c:pt>
                <c:pt idx="87">
                  <c:v>260</c:v>
                </c:pt>
                <c:pt idx="88">
                  <c:v>180</c:v>
                </c:pt>
                <c:pt idx="89">
                  <c:v>200.1</c:v>
                </c:pt>
                <c:pt idx="90">
                  <c:v>200.1</c:v>
                </c:pt>
                <c:pt idx="91">
                  <c:v>140.19999999999999</c:v>
                </c:pt>
                <c:pt idx="92">
                  <c:v>140.1</c:v>
                </c:pt>
                <c:pt idx="93">
                  <c:v>120</c:v>
                </c:pt>
                <c:pt idx="94">
                  <c:v>120</c:v>
                </c:pt>
                <c:pt idx="95">
                  <c:v>120</c:v>
                </c:pt>
                <c:pt idx="96">
                  <c:v>180</c:v>
                </c:pt>
                <c:pt idx="97">
                  <c:v>220</c:v>
                </c:pt>
                <c:pt idx="98">
                  <c:v>92.5</c:v>
                </c:pt>
                <c:pt idx="99">
                  <c:v>97</c:v>
                </c:pt>
                <c:pt idx="100">
                  <c:v>300</c:v>
                </c:pt>
                <c:pt idx="101">
                  <c:v>338</c:v>
                </c:pt>
                <c:pt idx="102">
                  <c:v>270</c:v>
                </c:pt>
                <c:pt idx="103">
                  <c:v>298</c:v>
                </c:pt>
                <c:pt idx="104">
                  <c:v>187</c:v>
                </c:pt>
                <c:pt idx="105">
                  <c:v>195.5</c:v>
                </c:pt>
                <c:pt idx="106">
                  <c:v>140</c:v>
                </c:pt>
                <c:pt idx="107">
                  <c:v>140</c:v>
                </c:pt>
                <c:pt idx="108">
                  <c:v>140</c:v>
                </c:pt>
                <c:pt idx="109">
                  <c:v>140</c:v>
                </c:pt>
                <c:pt idx="110">
                  <c:v>140</c:v>
                </c:pt>
                <c:pt idx="111">
                  <c:v>143</c:v>
                </c:pt>
                <c:pt idx="112">
                  <c:v>77</c:v>
                </c:pt>
                <c:pt idx="113">
                  <c:v>77.400000000000006</c:v>
                </c:pt>
                <c:pt idx="114">
                  <c:v>200</c:v>
                </c:pt>
                <c:pt idx="115">
                  <c:v>178</c:v>
                </c:pt>
                <c:pt idx="116">
                  <c:v>180</c:v>
                </c:pt>
                <c:pt idx="117">
                  <c:v>210</c:v>
                </c:pt>
                <c:pt idx="118">
                  <c:v>210</c:v>
                </c:pt>
                <c:pt idx="119">
                  <c:v>250</c:v>
                </c:pt>
                <c:pt idx="120">
                  <c:v>297.5</c:v>
                </c:pt>
                <c:pt idx="121">
                  <c:v>290</c:v>
                </c:pt>
                <c:pt idx="122">
                  <c:v>220</c:v>
                </c:pt>
                <c:pt idx="123">
                  <c:v>200</c:v>
                </c:pt>
                <c:pt idx="124">
                  <c:v>200</c:v>
                </c:pt>
                <c:pt idx="125">
                  <c:v>200</c:v>
                </c:pt>
                <c:pt idx="126">
                  <c:v>200</c:v>
                </c:pt>
                <c:pt idx="127">
                  <c:v>260</c:v>
                </c:pt>
                <c:pt idx="128">
                  <c:v>226</c:v>
                </c:pt>
                <c:pt idx="130">
                  <c:v>220</c:v>
                </c:pt>
                <c:pt idx="131">
                  <c:v>320</c:v>
                </c:pt>
                <c:pt idx="132">
                  <c:v>245</c:v>
                </c:pt>
                <c:pt idx="133">
                  <c:v>240</c:v>
                </c:pt>
                <c:pt idx="134">
                  <c:v>240</c:v>
                </c:pt>
                <c:pt idx="135">
                  <c:v>230</c:v>
                </c:pt>
                <c:pt idx="136">
                  <c:v>240</c:v>
                </c:pt>
                <c:pt idx="137">
                  <c:v>260</c:v>
                </c:pt>
                <c:pt idx="138">
                  <c:v>283</c:v>
                </c:pt>
                <c:pt idx="139">
                  <c:v>240</c:v>
                </c:pt>
                <c:pt idx="140">
                  <c:v>294</c:v>
                </c:pt>
                <c:pt idx="141">
                  <c:v>300</c:v>
                </c:pt>
                <c:pt idx="142">
                  <c:v>256</c:v>
                </c:pt>
              </c:numCache>
            </c:numRef>
          </c:xVal>
          <c:yVal>
            <c:numRef>
              <c:f>Heterodyne!$AB$2:$AB$148</c:f>
              <c:numCache>
                <c:formatCode>General</c:formatCode>
                <c:ptCount val="14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14</c:v>
                </c:pt>
                <c:pt idx="45">
                  <c:v>#N/A</c:v>
                </c:pt>
                <c:pt idx="46">
                  <c:v>#N/A</c:v>
                </c:pt>
                <c:pt idx="47">
                  <c:v>26.5</c:v>
                </c:pt>
                <c:pt idx="48">
                  <c:v>26.5</c:v>
                </c:pt>
                <c:pt idx="49">
                  <c:v>16</c:v>
                </c:pt>
                <c:pt idx="50">
                  <c:v>36</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18</c:v>
                </c:pt>
                <c:pt idx="131">
                  <c:v>36</c:v>
                </c:pt>
                <c:pt idx="132">
                  <c:v>21</c:v>
                </c:pt>
                <c:pt idx="133">
                  <c:v>15</c:v>
                </c:pt>
                <c:pt idx="134">
                  <c:v>18</c:v>
                </c:pt>
                <c:pt idx="135">
                  <c:v>14</c:v>
                </c:pt>
                <c:pt idx="136">
                  <c:v>13.4</c:v>
                </c:pt>
                <c:pt idx="137">
                  <c:v>#N/A</c:v>
                </c:pt>
                <c:pt idx="138">
                  <c:v>#N/A</c:v>
                </c:pt>
                <c:pt idx="139">
                  <c:v>#N/A</c:v>
                </c:pt>
                <c:pt idx="140">
                  <c:v>#N/A</c:v>
                </c:pt>
                <c:pt idx="141">
                  <c:v>#N/A</c:v>
                </c:pt>
                <c:pt idx="142">
                  <c:v>#N/A</c:v>
                </c:pt>
                <c:pt idx="143">
                  <c:v>#N/A</c:v>
                </c:pt>
                <c:pt idx="144">
                  <c:v>#N/A</c:v>
                </c:pt>
                <c:pt idx="145">
                  <c:v>#N/A</c:v>
                </c:pt>
                <c:pt idx="146">
                  <c:v>#N/A</c:v>
                </c:pt>
              </c:numCache>
            </c:numRef>
          </c:yVal>
          <c:smooth val="0"/>
          <c:extLst>
            <c:ext xmlns:c16="http://schemas.microsoft.com/office/drawing/2014/chart" uri="{C3380CC4-5D6E-409C-BE32-E72D297353CC}">
              <c16:uniqueId val="{00000002-17A3-43C0-9FF0-C1A295742B32}"/>
            </c:ext>
          </c:extLst>
        </c:ser>
        <c:ser>
          <c:idx val="3"/>
          <c:order val="3"/>
          <c:tx>
            <c:strRef>
              <c:f>Heterodyne!$AC$1</c:f>
              <c:strCache>
                <c:ptCount val="1"/>
                <c:pt idx="0">
                  <c:v>NF CMOS</c:v>
                </c:pt>
              </c:strCache>
            </c:strRef>
          </c:tx>
          <c:spPr>
            <a:ln w="19050" cap="rnd">
              <a:noFill/>
              <a:round/>
            </a:ln>
            <a:effectLst/>
          </c:spPr>
          <c:marker>
            <c:symbol val="circle"/>
            <c:size val="5"/>
            <c:spPr>
              <a:solidFill>
                <a:schemeClr val="accent4"/>
              </a:solidFill>
              <a:ln w="9525">
                <a:solidFill>
                  <a:schemeClr val="accent4"/>
                </a:solidFill>
              </a:ln>
              <a:effectLst/>
            </c:spPr>
          </c:marker>
          <c:xVal>
            <c:numRef>
              <c:f>Heterodyne!$C$2:$C$148</c:f>
              <c:numCache>
                <c:formatCode>General</c:formatCode>
                <c:ptCount val="147"/>
                <c:pt idx="0">
                  <c:v>304</c:v>
                </c:pt>
                <c:pt idx="1">
                  <c:v>304</c:v>
                </c:pt>
                <c:pt idx="3">
                  <c:v>62.5</c:v>
                </c:pt>
                <c:pt idx="4">
                  <c:v>75</c:v>
                </c:pt>
                <c:pt idx="5">
                  <c:v>92.5</c:v>
                </c:pt>
                <c:pt idx="6">
                  <c:v>115</c:v>
                </c:pt>
                <c:pt idx="7">
                  <c:v>140</c:v>
                </c:pt>
                <c:pt idx="8">
                  <c:v>180</c:v>
                </c:pt>
                <c:pt idx="9">
                  <c:v>215</c:v>
                </c:pt>
                <c:pt idx="10">
                  <c:v>275</c:v>
                </c:pt>
                <c:pt idx="11">
                  <c:v>330</c:v>
                </c:pt>
                <c:pt idx="12">
                  <c:v>415</c:v>
                </c:pt>
                <c:pt idx="13">
                  <c:v>500</c:v>
                </c:pt>
                <c:pt idx="14">
                  <c:v>625</c:v>
                </c:pt>
                <c:pt idx="15">
                  <c:v>750</c:v>
                </c:pt>
                <c:pt idx="16">
                  <c:v>925</c:v>
                </c:pt>
                <c:pt idx="17">
                  <c:v>1150</c:v>
                </c:pt>
                <c:pt idx="18">
                  <c:v>1400</c:v>
                </c:pt>
                <c:pt idx="19">
                  <c:v>2750</c:v>
                </c:pt>
                <c:pt idx="21">
                  <c:v>62.5</c:v>
                </c:pt>
                <c:pt idx="22">
                  <c:v>75</c:v>
                </c:pt>
                <c:pt idx="23">
                  <c:v>92.5</c:v>
                </c:pt>
                <c:pt idx="24">
                  <c:v>115</c:v>
                </c:pt>
                <c:pt idx="25">
                  <c:v>140</c:v>
                </c:pt>
                <c:pt idx="26">
                  <c:v>180</c:v>
                </c:pt>
                <c:pt idx="27">
                  <c:v>215</c:v>
                </c:pt>
                <c:pt idx="28">
                  <c:v>275</c:v>
                </c:pt>
                <c:pt idx="29">
                  <c:v>330</c:v>
                </c:pt>
                <c:pt idx="30">
                  <c:v>415</c:v>
                </c:pt>
                <c:pt idx="31">
                  <c:v>500</c:v>
                </c:pt>
                <c:pt idx="32">
                  <c:v>625</c:v>
                </c:pt>
                <c:pt idx="33">
                  <c:v>750</c:v>
                </c:pt>
                <c:pt idx="34">
                  <c:v>925</c:v>
                </c:pt>
                <c:pt idx="35">
                  <c:v>1150</c:v>
                </c:pt>
                <c:pt idx="37">
                  <c:v>308</c:v>
                </c:pt>
                <c:pt idx="38">
                  <c:v>275</c:v>
                </c:pt>
                <c:pt idx="39">
                  <c:v>330</c:v>
                </c:pt>
                <c:pt idx="40">
                  <c:v>415</c:v>
                </c:pt>
                <c:pt idx="41">
                  <c:v>240</c:v>
                </c:pt>
                <c:pt idx="42">
                  <c:v>290</c:v>
                </c:pt>
                <c:pt idx="43">
                  <c:v>400</c:v>
                </c:pt>
                <c:pt idx="44">
                  <c:v>230</c:v>
                </c:pt>
                <c:pt idx="45">
                  <c:v>290</c:v>
                </c:pt>
                <c:pt idx="46">
                  <c:v>266</c:v>
                </c:pt>
                <c:pt idx="47">
                  <c:v>240</c:v>
                </c:pt>
                <c:pt idx="48">
                  <c:v>240</c:v>
                </c:pt>
                <c:pt idx="49">
                  <c:v>240</c:v>
                </c:pt>
                <c:pt idx="50">
                  <c:v>320</c:v>
                </c:pt>
                <c:pt idx="51">
                  <c:v>200</c:v>
                </c:pt>
                <c:pt idx="52">
                  <c:v>240</c:v>
                </c:pt>
                <c:pt idx="54">
                  <c:v>670</c:v>
                </c:pt>
                <c:pt idx="55">
                  <c:v>670</c:v>
                </c:pt>
                <c:pt idx="56">
                  <c:v>670</c:v>
                </c:pt>
                <c:pt idx="57">
                  <c:v>670</c:v>
                </c:pt>
                <c:pt idx="58">
                  <c:v>670</c:v>
                </c:pt>
                <c:pt idx="59">
                  <c:v>670</c:v>
                </c:pt>
                <c:pt idx="60">
                  <c:v>291</c:v>
                </c:pt>
                <c:pt idx="61">
                  <c:v>291</c:v>
                </c:pt>
                <c:pt idx="62">
                  <c:v>291</c:v>
                </c:pt>
                <c:pt idx="63">
                  <c:v>204</c:v>
                </c:pt>
                <c:pt idx="64">
                  <c:v>202</c:v>
                </c:pt>
                <c:pt idx="65">
                  <c:v>195</c:v>
                </c:pt>
                <c:pt idx="66">
                  <c:v>118.5</c:v>
                </c:pt>
                <c:pt idx="67">
                  <c:v>117.5</c:v>
                </c:pt>
                <c:pt idx="68">
                  <c:v>116</c:v>
                </c:pt>
                <c:pt idx="69">
                  <c:v>115</c:v>
                </c:pt>
                <c:pt idx="70">
                  <c:v>125</c:v>
                </c:pt>
                <c:pt idx="71">
                  <c:v>125</c:v>
                </c:pt>
                <c:pt idx="72">
                  <c:v>125</c:v>
                </c:pt>
                <c:pt idx="73">
                  <c:v>400.005</c:v>
                </c:pt>
                <c:pt idx="74">
                  <c:v>370.005</c:v>
                </c:pt>
                <c:pt idx="75">
                  <c:v>300.10000000000002</c:v>
                </c:pt>
                <c:pt idx="76">
                  <c:v>301</c:v>
                </c:pt>
                <c:pt idx="77">
                  <c:v>301</c:v>
                </c:pt>
                <c:pt idx="78">
                  <c:v>241</c:v>
                </c:pt>
                <c:pt idx="79">
                  <c:v>300.05</c:v>
                </c:pt>
                <c:pt idx="80">
                  <c:v>300.05</c:v>
                </c:pt>
                <c:pt idx="81">
                  <c:v>300.05</c:v>
                </c:pt>
                <c:pt idx="82">
                  <c:v>300.10000000000002</c:v>
                </c:pt>
                <c:pt idx="83">
                  <c:v>300.10000000000002</c:v>
                </c:pt>
                <c:pt idx="84">
                  <c:v>600.1</c:v>
                </c:pt>
                <c:pt idx="85">
                  <c:v>600.1</c:v>
                </c:pt>
                <c:pt idx="86">
                  <c:v>235</c:v>
                </c:pt>
                <c:pt idx="87">
                  <c:v>260</c:v>
                </c:pt>
                <c:pt idx="88">
                  <c:v>180</c:v>
                </c:pt>
                <c:pt idx="89">
                  <c:v>200.1</c:v>
                </c:pt>
                <c:pt idx="90">
                  <c:v>200.1</c:v>
                </c:pt>
                <c:pt idx="91">
                  <c:v>140.19999999999999</c:v>
                </c:pt>
                <c:pt idx="92">
                  <c:v>140.1</c:v>
                </c:pt>
                <c:pt idx="93">
                  <c:v>120</c:v>
                </c:pt>
                <c:pt idx="94">
                  <c:v>120</c:v>
                </c:pt>
                <c:pt idx="95">
                  <c:v>120</c:v>
                </c:pt>
                <c:pt idx="96">
                  <c:v>180</c:v>
                </c:pt>
                <c:pt idx="97">
                  <c:v>220</c:v>
                </c:pt>
                <c:pt idx="98">
                  <c:v>92.5</c:v>
                </c:pt>
                <c:pt idx="99">
                  <c:v>97</c:v>
                </c:pt>
                <c:pt idx="100">
                  <c:v>300</c:v>
                </c:pt>
                <c:pt idx="101">
                  <c:v>338</c:v>
                </c:pt>
                <c:pt idx="102">
                  <c:v>270</c:v>
                </c:pt>
                <c:pt idx="103">
                  <c:v>298</c:v>
                </c:pt>
                <c:pt idx="104">
                  <c:v>187</c:v>
                </c:pt>
                <c:pt idx="105">
                  <c:v>195.5</c:v>
                </c:pt>
                <c:pt idx="106">
                  <c:v>140</c:v>
                </c:pt>
                <c:pt idx="107">
                  <c:v>140</c:v>
                </c:pt>
                <c:pt idx="108">
                  <c:v>140</c:v>
                </c:pt>
                <c:pt idx="109">
                  <c:v>140</c:v>
                </c:pt>
                <c:pt idx="110">
                  <c:v>140</c:v>
                </c:pt>
                <c:pt idx="111">
                  <c:v>143</c:v>
                </c:pt>
                <c:pt idx="112">
                  <c:v>77</c:v>
                </c:pt>
                <c:pt idx="113">
                  <c:v>77.400000000000006</c:v>
                </c:pt>
                <c:pt idx="114">
                  <c:v>200</c:v>
                </c:pt>
                <c:pt idx="115">
                  <c:v>178</c:v>
                </c:pt>
                <c:pt idx="116">
                  <c:v>180</c:v>
                </c:pt>
                <c:pt idx="117">
                  <c:v>210</c:v>
                </c:pt>
                <c:pt idx="118">
                  <c:v>210</c:v>
                </c:pt>
                <c:pt idx="119">
                  <c:v>250</c:v>
                </c:pt>
                <c:pt idx="120">
                  <c:v>297.5</c:v>
                </c:pt>
                <c:pt idx="121">
                  <c:v>290</c:v>
                </c:pt>
                <c:pt idx="122">
                  <c:v>220</c:v>
                </c:pt>
                <c:pt idx="123">
                  <c:v>200</c:v>
                </c:pt>
                <c:pt idx="124">
                  <c:v>200</c:v>
                </c:pt>
                <c:pt idx="125">
                  <c:v>200</c:v>
                </c:pt>
                <c:pt idx="126">
                  <c:v>200</c:v>
                </c:pt>
                <c:pt idx="127">
                  <c:v>260</c:v>
                </c:pt>
                <c:pt idx="128">
                  <c:v>226</c:v>
                </c:pt>
                <c:pt idx="130">
                  <c:v>220</c:v>
                </c:pt>
                <c:pt idx="131">
                  <c:v>320</c:v>
                </c:pt>
                <c:pt idx="132">
                  <c:v>245</c:v>
                </c:pt>
                <c:pt idx="133">
                  <c:v>240</c:v>
                </c:pt>
                <c:pt idx="134">
                  <c:v>240</c:v>
                </c:pt>
                <c:pt idx="135">
                  <c:v>230</c:v>
                </c:pt>
                <c:pt idx="136">
                  <c:v>240</c:v>
                </c:pt>
                <c:pt idx="137">
                  <c:v>260</c:v>
                </c:pt>
                <c:pt idx="138">
                  <c:v>283</c:v>
                </c:pt>
                <c:pt idx="139">
                  <c:v>240</c:v>
                </c:pt>
                <c:pt idx="140">
                  <c:v>294</c:v>
                </c:pt>
                <c:pt idx="141">
                  <c:v>300</c:v>
                </c:pt>
                <c:pt idx="142">
                  <c:v>256</c:v>
                </c:pt>
              </c:numCache>
            </c:numRef>
          </c:xVal>
          <c:yVal>
            <c:numRef>
              <c:f>Heterodyne!$AC$2:$AC$148</c:f>
              <c:numCache>
                <c:formatCode>General</c:formatCode>
                <c:ptCount val="14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27</c:v>
                </c:pt>
                <c:pt idx="46">
                  <c:v>22.9</c:v>
                </c:pt>
                <c:pt idx="47">
                  <c:v>#N/A</c:v>
                </c:pt>
                <c:pt idx="48">
                  <c:v>#N/A</c:v>
                </c:pt>
                <c:pt idx="49">
                  <c:v>#N/A</c:v>
                </c:pt>
                <c:pt idx="50">
                  <c:v>#N/A</c:v>
                </c:pt>
                <c:pt idx="51">
                  <c:v>29.9</c:v>
                </c:pt>
                <c:pt idx="52">
                  <c:v>15</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19</c:v>
                </c:pt>
                <c:pt idx="138">
                  <c:v>38</c:v>
                </c:pt>
                <c:pt idx="139">
                  <c:v>15</c:v>
                </c:pt>
                <c:pt idx="140">
                  <c:v>27</c:v>
                </c:pt>
                <c:pt idx="141">
                  <c:v>20</c:v>
                </c:pt>
                <c:pt idx="142">
                  <c:v>#N/A</c:v>
                </c:pt>
                <c:pt idx="143">
                  <c:v>#N/A</c:v>
                </c:pt>
                <c:pt idx="144">
                  <c:v>#N/A</c:v>
                </c:pt>
                <c:pt idx="145">
                  <c:v>#N/A</c:v>
                </c:pt>
                <c:pt idx="146">
                  <c:v>#N/A</c:v>
                </c:pt>
              </c:numCache>
            </c:numRef>
          </c:yVal>
          <c:smooth val="0"/>
          <c:extLst>
            <c:ext xmlns:c16="http://schemas.microsoft.com/office/drawing/2014/chart" uri="{C3380CC4-5D6E-409C-BE32-E72D297353CC}">
              <c16:uniqueId val="{00000003-17A3-43C0-9FF0-C1A295742B32}"/>
            </c:ext>
          </c:extLst>
        </c:ser>
        <c:ser>
          <c:idx val="4"/>
          <c:order val="4"/>
          <c:tx>
            <c:strRef>
              <c:f>Heterodyne!$AD$1</c:f>
              <c:strCache>
                <c:ptCount val="1"/>
                <c:pt idx="0">
                  <c:v>NF InP HEMT</c:v>
                </c:pt>
              </c:strCache>
            </c:strRef>
          </c:tx>
          <c:spPr>
            <a:ln w="19050" cap="rnd">
              <a:noFill/>
              <a:round/>
            </a:ln>
            <a:effectLst/>
          </c:spPr>
          <c:marker>
            <c:symbol val="circle"/>
            <c:size val="5"/>
            <c:spPr>
              <a:solidFill>
                <a:schemeClr val="accent5"/>
              </a:solidFill>
              <a:ln w="9525">
                <a:solidFill>
                  <a:schemeClr val="accent5"/>
                </a:solidFill>
              </a:ln>
              <a:effectLst/>
            </c:spPr>
          </c:marker>
          <c:xVal>
            <c:numRef>
              <c:f>Heterodyne!$C$2:$C$148</c:f>
              <c:numCache>
                <c:formatCode>General</c:formatCode>
                <c:ptCount val="147"/>
                <c:pt idx="0">
                  <c:v>304</c:v>
                </c:pt>
                <c:pt idx="1">
                  <c:v>304</c:v>
                </c:pt>
                <c:pt idx="3">
                  <c:v>62.5</c:v>
                </c:pt>
                <c:pt idx="4">
                  <c:v>75</c:v>
                </c:pt>
                <c:pt idx="5">
                  <c:v>92.5</c:v>
                </c:pt>
                <c:pt idx="6">
                  <c:v>115</c:v>
                </c:pt>
                <c:pt idx="7">
                  <c:v>140</c:v>
                </c:pt>
                <c:pt idx="8">
                  <c:v>180</c:v>
                </c:pt>
                <c:pt idx="9">
                  <c:v>215</c:v>
                </c:pt>
                <c:pt idx="10">
                  <c:v>275</c:v>
                </c:pt>
                <c:pt idx="11">
                  <c:v>330</c:v>
                </c:pt>
                <c:pt idx="12">
                  <c:v>415</c:v>
                </c:pt>
                <c:pt idx="13">
                  <c:v>500</c:v>
                </c:pt>
                <c:pt idx="14">
                  <c:v>625</c:v>
                </c:pt>
                <c:pt idx="15">
                  <c:v>750</c:v>
                </c:pt>
                <c:pt idx="16">
                  <c:v>925</c:v>
                </c:pt>
                <c:pt idx="17">
                  <c:v>1150</c:v>
                </c:pt>
                <c:pt idx="18">
                  <c:v>1400</c:v>
                </c:pt>
                <c:pt idx="19">
                  <c:v>2750</c:v>
                </c:pt>
                <c:pt idx="21">
                  <c:v>62.5</c:v>
                </c:pt>
                <c:pt idx="22">
                  <c:v>75</c:v>
                </c:pt>
                <c:pt idx="23">
                  <c:v>92.5</c:v>
                </c:pt>
                <c:pt idx="24">
                  <c:v>115</c:v>
                </c:pt>
                <c:pt idx="25">
                  <c:v>140</c:v>
                </c:pt>
                <c:pt idx="26">
                  <c:v>180</c:v>
                </c:pt>
                <c:pt idx="27">
                  <c:v>215</c:v>
                </c:pt>
                <c:pt idx="28">
                  <c:v>275</c:v>
                </c:pt>
                <c:pt idx="29">
                  <c:v>330</c:v>
                </c:pt>
                <c:pt idx="30">
                  <c:v>415</c:v>
                </c:pt>
                <c:pt idx="31">
                  <c:v>500</c:v>
                </c:pt>
                <c:pt idx="32">
                  <c:v>625</c:v>
                </c:pt>
                <c:pt idx="33">
                  <c:v>750</c:v>
                </c:pt>
                <c:pt idx="34">
                  <c:v>925</c:v>
                </c:pt>
                <c:pt idx="35">
                  <c:v>1150</c:v>
                </c:pt>
                <c:pt idx="37">
                  <c:v>308</c:v>
                </c:pt>
                <c:pt idx="38">
                  <c:v>275</c:v>
                </c:pt>
                <c:pt idx="39">
                  <c:v>330</c:v>
                </c:pt>
                <c:pt idx="40">
                  <c:v>415</c:v>
                </c:pt>
                <c:pt idx="41">
                  <c:v>240</c:v>
                </c:pt>
                <c:pt idx="42">
                  <c:v>290</c:v>
                </c:pt>
                <c:pt idx="43">
                  <c:v>400</c:v>
                </c:pt>
                <c:pt idx="44">
                  <c:v>230</c:v>
                </c:pt>
                <c:pt idx="45">
                  <c:v>290</c:v>
                </c:pt>
                <c:pt idx="46">
                  <c:v>266</c:v>
                </c:pt>
                <c:pt idx="47">
                  <c:v>240</c:v>
                </c:pt>
                <c:pt idx="48">
                  <c:v>240</c:v>
                </c:pt>
                <c:pt idx="49">
                  <c:v>240</c:v>
                </c:pt>
                <c:pt idx="50">
                  <c:v>320</c:v>
                </c:pt>
                <c:pt idx="51">
                  <c:v>200</c:v>
                </c:pt>
                <c:pt idx="52">
                  <c:v>240</c:v>
                </c:pt>
                <c:pt idx="54">
                  <c:v>670</c:v>
                </c:pt>
                <c:pt idx="55">
                  <c:v>670</c:v>
                </c:pt>
                <c:pt idx="56">
                  <c:v>670</c:v>
                </c:pt>
                <c:pt idx="57">
                  <c:v>670</c:v>
                </c:pt>
                <c:pt idx="58">
                  <c:v>670</c:v>
                </c:pt>
                <c:pt idx="59">
                  <c:v>670</c:v>
                </c:pt>
                <c:pt idx="60">
                  <c:v>291</c:v>
                </c:pt>
                <c:pt idx="61">
                  <c:v>291</c:v>
                </c:pt>
                <c:pt idx="62">
                  <c:v>291</c:v>
                </c:pt>
                <c:pt idx="63">
                  <c:v>204</c:v>
                </c:pt>
                <c:pt idx="64">
                  <c:v>202</c:v>
                </c:pt>
                <c:pt idx="65">
                  <c:v>195</c:v>
                </c:pt>
                <c:pt idx="66">
                  <c:v>118.5</c:v>
                </c:pt>
                <c:pt idx="67">
                  <c:v>117.5</c:v>
                </c:pt>
                <c:pt idx="68">
                  <c:v>116</c:v>
                </c:pt>
                <c:pt idx="69">
                  <c:v>115</c:v>
                </c:pt>
                <c:pt idx="70">
                  <c:v>125</c:v>
                </c:pt>
                <c:pt idx="71">
                  <c:v>125</c:v>
                </c:pt>
                <c:pt idx="72">
                  <c:v>125</c:v>
                </c:pt>
                <c:pt idx="73">
                  <c:v>400.005</c:v>
                </c:pt>
                <c:pt idx="74">
                  <c:v>370.005</c:v>
                </c:pt>
                <c:pt idx="75">
                  <c:v>300.10000000000002</c:v>
                </c:pt>
                <c:pt idx="76">
                  <c:v>301</c:v>
                </c:pt>
                <c:pt idx="77">
                  <c:v>301</c:v>
                </c:pt>
                <c:pt idx="78">
                  <c:v>241</c:v>
                </c:pt>
                <c:pt idx="79">
                  <c:v>300.05</c:v>
                </c:pt>
                <c:pt idx="80">
                  <c:v>300.05</c:v>
                </c:pt>
                <c:pt idx="81">
                  <c:v>300.05</c:v>
                </c:pt>
                <c:pt idx="82">
                  <c:v>300.10000000000002</c:v>
                </c:pt>
                <c:pt idx="83">
                  <c:v>300.10000000000002</c:v>
                </c:pt>
                <c:pt idx="84">
                  <c:v>600.1</c:v>
                </c:pt>
                <c:pt idx="85">
                  <c:v>600.1</c:v>
                </c:pt>
                <c:pt idx="86">
                  <c:v>235</c:v>
                </c:pt>
                <c:pt idx="87">
                  <c:v>260</c:v>
                </c:pt>
                <c:pt idx="88">
                  <c:v>180</c:v>
                </c:pt>
                <c:pt idx="89">
                  <c:v>200.1</c:v>
                </c:pt>
                <c:pt idx="90">
                  <c:v>200.1</c:v>
                </c:pt>
                <c:pt idx="91">
                  <c:v>140.19999999999999</c:v>
                </c:pt>
                <c:pt idx="92">
                  <c:v>140.1</c:v>
                </c:pt>
                <c:pt idx="93">
                  <c:v>120</c:v>
                </c:pt>
                <c:pt idx="94">
                  <c:v>120</c:v>
                </c:pt>
                <c:pt idx="95">
                  <c:v>120</c:v>
                </c:pt>
                <c:pt idx="96">
                  <c:v>180</c:v>
                </c:pt>
                <c:pt idx="97">
                  <c:v>220</c:v>
                </c:pt>
                <c:pt idx="98">
                  <c:v>92.5</c:v>
                </c:pt>
                <c:pt idx="99">
                  <c:v>97</c:v>
                </c:pt>
                <c:pt idx="100">
                  <c:v>300</c:v>
                </c:pt>
                <c:pt idx="101">
                  <c:v>338</c:v>
                </c:pt>
                <c:pt idx="102">
                  <c:v>270</c:v>
                </c:pt>
                <c:pt idx="103">
                  <c:v>298</c:v>
                </c:pt>
                <c:pt idx="104">
                  <c:v>187</c:v>
                </c:pt>
                <c:pt idx="105">
                  <c:v>195.5</c:v>
                </c:pt>
                <c:pt idx="106">
                  <c:v>140</c:v>
                </c:pt>
                <c:pt idx="107">
                  <c:v>140</c:v>
                </c:pt>
                <c:pt idx="108">
                  <c:v>140</c:v>
                </c:pt>
                <c:pt idx="109">
                  <c:v>140</c:v>
                </c:pt>
                <c:pt idx="110">
                  <c:v>140</c:v>
                </c:pt>
                <c:pt idx="111">
                  <c:v>143</c:v>
                </c:pt>
                <c:pt idx="112">
                  <c:v>77</c:v>
                </c:pt>
                <c:pt idx="113">
                  <c:v>77.400000000000006</c:v>
                </c:pt>
                <c:pt idx="114">
                  <c:v>200</c:v>
                </c:pt>
                <c:pt idx="115">
                  <c:v>178</c:v>
                </c:pt>
                <c:pt idx="116">
                  <c:v>180</c:v>
                </c:pt>
                <c:pt idx="117">
                  <c:v>210</c:v>
                </c:pt>
                <c:pt idx="118">
                  <c:v>210</c:v>
                </c:pt>
                <c:pt idx="119">
                  <c:v>250</c:v>
                </c:pt>
                <c:pt idx="120">
                  <c:v>297.5</c:v>
                </c:pt>
                <c:pt idx="121">
                  <c:v>290</c:v>
                </c:pt>
                <c:pt idx="122">
                  <c:v>220</c:v>
                </c:pt>
                <c:pt idx="123">
                  <c:v>200</c:v>
                </c:pt>
                <c:pt idx="124">
                  <c:v>200</c:v>
                </c:pt>
                <c:pt idx="125">
                  <c:v>200</c:v>
                </c:pt>
                <c:pt idx="126">
                  <c:v>200</c:v>
                </c:pt>
                <c:pt idx="127">
                  <c:v>260</c:v>
                </c:pt>
                <c:pt idx="128">
                  <c:v>226</c:v>
                </c:pt>
                <c:pt idx="130">
                  <c:v>220</c:v>
                </c:pt>
                <c:pt idx="131">
                  <c:v>320</c:v>
                </c:pt>
                <c:pt idx="132">
                  <c:v>245</c:v>
                </c:pt>
                <c:pt idx="133">
                  <c:v>240</c:v>
                </c:pt>
                <c:pt idx="134">
                  <c:v>240</c:v>
                </c:pt>
                <c:pt idx="135">
                  <c:v>230</c:v>
                </c:pt>
                <c:pt idx="136">
                  <c:v>240</c:v>
                </c:pt>
                <c:pt idx="137">
                  <c:v>260</c:v>
                </c:pt>
                <c:pt idx="138">
                  <c:v>283</c:v>
                </c:pt>
                <c:pt idx="139">
                  <c:v>240</c:v>
                </c:pt>
                <c:pt idx="140">
                  <c:v>294</c:v>
                </c:pt>
                <c:pt idx="141">
                  <c:v>300</c:v>
                </c:pt>
                <c:pt idx="142">
                  <c:v>256</c:v>
                </c:pt>
              </c:numCache>
            </c:numRef>
          </c:xVal>
          <c:yVal>
            <c:numRef>
              <c:f>Heterodyne!$AD$2:$AD$148</c:f>
              <c:numCache>
                <c:formatCode>General</c:formatCode>
                <c:ptCount val="14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9.6</c:v>
                </c:pt>
                <c:pt idx="57">
                  <c:v>16</c:v>
                </c:pt>
                <c:pt idx="58">
                  <c:v>#N/A</c:v>
                </c:pt>
                <c:pt idx="59">
                  <c:v>15</c:v>
                </c:pt>
                <c:pt idx="60">
                  <c:v>#N/A</c:v>
                </c:pt>
                <c:pt idx="61">
                  <c:v>15.04</c:v>
                </c:pt>
                <c:pt idx="62">
                  <c:v>#N/A</c:v>
                </c:pt>
                <c:pt idx="63">
                  <c:v>#N/A</c:v>
                </c:pt>
                <c:pt idx="64">
                  <c:v>17</c:v>
                </c:pt>
                <c:pt idx="65">
                  <c:v>6</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numCache>
            </c:numRef>
          </c:yVal>
          <c:smooth val="0"/>
          <c:extLst>
            <c:ext xmlns:c16="http://schemas.microsoft.com/office/drawing/2014/chart" uri="{C3380CC4-5D6E-409C-BE32-E72D297353CC}">
              <c16:uniqueId val="{00000004-17A3-43C0-9FF0-C1A295742B32}"/>
            </c:ext>
          </c:extLst>
        </c:ser>
        <c:ser>
          <c:idx val="5"/>
          <c:order val="5"/>
          <c:tx>
            <c:strRef>
              <c:f>Heterodyne!$AE$1</c:f>
              <c:strCache>
                <c:ptCount val="1"/>
                <c:pt idx="0">
                  <c:v>NF mHEMT</c:v>
                </c:pt>
              </c:strCache>
            </c:strRef>
          </c:tx>
          <c:spPr>
            <a:ln w="19050" cap="rnd">
              <a:noFill/>
              <a:round/>
            </a:ln>
            <a:effectLst/>
          </c:spPr>
          <c:marker>
            <c:symbol val="circle"/>
            <c:size val="5"/>
            <c:spPr>
              <a:solidFill>
                <a:schemeClr val="accent6"/>
              </a:solidFill>
              <a:ln w="9525">
                <a:solidFill>
                  <a:schemeClr val="accent6"/>
                </a:solidFill>
              </a:ln>
              <a:effectLst/>
            </c:spPr>
          </c:marker>
          <c:xVal>
            <c:numRef>
              <c:f>Heterodyne!$C$2:$C$148</c:f>
              <c:numCache>
                <c:formatCode>General</c:formatCode>
                <c:ptCount val="147"/>
                <c:pt idx="0">
                  <c:v>304</c:v>
                </c:pt>
                <c:pt idx="1">
                  <c:v>304</c:v>
                </c:pt>
                <c:pt idx="3">
                  <c:v>62.5</c:v>
                </c:pt>
                <c:pt idx="4">
                  <c:v>75</c:v>
                </c:pt>
                <c:pt idx="5">
                  <c:v>92.5</c:v>
                </c:pt>
                <c:pt idx="6">
                  <c:v>115</c:v>
                </c:pt>
                <c:pt idx="7">
                  <c:v>140</c:v>
                </c:pt>
                <c:pt idx="8">
                  <c:v>180</c:v>
                </c:pt>
                <c:pt idx="9">
                  <c:v>215</c:v>
                </c:pt>
                <c:pt idx="10">
                  <c:v>275</c:v>
                </c:pt>
                <c:pt idx="11">
                  <c:v>330</c:v>
                </c:pt>
                <c:pt idx="12">
                  <c:v>415</c:v>
                </c:pt>
                <c:pt idx="13">
                  <c:v>500</c:v>
                </c:pt>
                <c:pt idx="14">
                  <c:v>625</c:v>
                </c:pt>
                <c:pt idx="15">
                  <c:v>750</c:v>
                </c:pt>
                <c:pt idx="16">
                  <c:v>925</c:v>
                </c:pt>
                <c:pt idx="17">
                  <c:v>1150</c:v>
                </c:pt>
                <c:pt idx="18">
                  <c:v>1400</c:v>
                </c:pt>
                <c:pt idx="19">
                  <c:v>2750</c:v>
                </c:pt>
                <c:pt idx="21">
                  <c:v>62.5</c:v>
                </c:pt>
                <c:pt idx="22">
                  <c:v>75</c:v>
                </c:pt>
                <c:pt idx="23">
                  <c:v>92.5</c:v>
                </c:pt>
                <c:pt idx="24">
                  <c:v>115</c:v>
                </c:pt>
                <c:pt idx="25">
                  <c:v>140</c:v>
                </c:pt>
                <c:pt idx="26">
                  <c:v>180</c:v>
                </c:pt>
                <c:pt idx="27">
                  <c:v>215</c:v>
                </c:pt>
                <c:pt idx="28">
                  <c:v>275</c:v>
                </c:pt>
                <c:pt idx="29">
                  <c:v>330</c:v>
                </c:pt>
                <c:pt idx="30">
                  <c:v>415</c:v>
                </c:pt>
                <c:pt idx="31">
                  <c:v>500</c:v>
                </c:pt>
                <c:pt idx="32">
                  <c:v>625</c:v>
                </c:pt>
                <c:pt idx="33">
                  <c:v>750</c:v>
                </c:pt>
                <c:pt idx="34">
                  <c:v>925</c:v>
                </c:pt>
                <c:pt idx="35">
                  <c:v>1150</c:v>
                </c:pt>
                <c:pt idx="37">
                  <c:v>308</c:v>
                </c:pt>
                <c:pt idx="38">
                  <c:v>275</c:v>
                </c:pt>
                <c:pt idx="39">
                  <c:v>330</c:v>
                </c:pt>
                <c:pt idx="40">
                  <c:v>415</c:v>
                </c:pt>
                <c:pt idx="41">
                  <c:v>240</c:v>
                </c:pt>
                <c:pt idx="42">
                  <c:v>290</c:v>
                </c:pt>
                <c:pt idx="43">
                  <c:v>400</c:v>
                </c:pt>
                <c:pt idx="44">
                  <c:v>230</c:v>
                </c:pt>
                <c:pt idx="45">
                  <c:v>290</c:v>
                </c:pt>
                <c:pt idx="46">
                  <c:v>266</c:v>
                </c:pt>
                <c:pt idx="47">
                  <c:v>240</c:v>
                </c:pt>
                <c:pt idx="48">
                  <c:v>240</c:v>
                </c:pt>
                <c:pt idx="49">
                  <c:v>240</c:v>
                </c:pt>
                <c:pt idx="50">
                  <c:v>320</c:v>
                </c:pt>
                <c:pt idx="51">
                  <c:v>200</c:v>
                </c:pt>
                <c:pt idx="52">
                  <c:v>240</c:v>
                </c:pt>
                <c:pt idx="54">
                  <c:v>670</c:v>
                </c:pt>
                <c:pt idx="55">
                  <c:v>670</c:v>
                </c:pt>
                <c:pt idx="56">
                  <c:v>670</c:v>
                </c:pt>
                <c:pt idx="57">
                  <c:v>670</c:v>
                </c:pt>
                <c:pt idx="58">
                  <c:v>670</c:v>
                </c:pt>
                <c:pt idx="59">
                  <c:v>670</c:v>
                </c:pt>
                <c:pt idx="60">
                  <c:v>291</c:v>
                </c:pt>
                <c:pt idx="61">
                  <c:v>291</c:v>
                </c:pt>
                <c:pt idx="62">
                  <c:v>291</c:v>
                </c:pt>
                <c:pt idx="63">
                  <c:v>204</c:v>
                </c:pt>
                <c:pt idx="64">
                  <c:v>202</c:v>
                </c:pt>
                <c:pt idx="65">
                  <c:v>195</c:v>
                </c:pt>
                <c:pt idx="66">
                  <c:v>118.5</c:v>
                </c:pt>
                <c:pt idx="67">
                  <c:v>117.5</c:v>
                </c:pt>
                <c:pt idx="68">
                  <c:v>116</c:v>
                </c:pt>
                <c:pt idx="69">
                  <c:v>115</c:v>
                </c:pt>
                <c:pt idx="70">
                  <c:v>125</c:v>
                </c:pt>
                <c:pt idx="71">
                  <c:v>125</c:v>
                </c:pt>
                <c:pt idx="72">
                  <c:v>125</c:v>
                </c:pt>
                <c:pt idx="73">
                  <c:v>400.005</c:v>
                </c:pt>
                <c:pt idx="74">
                  <c:v>370.005</c:v>
                </c:pt>
                <c:pt idx="75">
                  <c:v>300.10000000000002</c:v>
                </c:pt>
                <c:pt idx="76">
                  <c:v>301</c:v>
                </c:pt>
                <c:pt idx="77">
                  <c:v>301</c:v>
                </c:pt>
                <c:pt idx="78">
                  <c:v>241</c:v>
                </c:pt>
                <c:pt idx="79">
                  <c:v>300.05</c:v>
                </c:pt>
                <c:pt idx="80">
                  <c:v>300.05</c:v>
                </c:pt>
                <c:pt idx="81">
                  <c:v>300.05</c:v>
                </c:pt>
                <c:pt idx="82">
                  <c:v>300.10000000000002</c:v>
                </c:pt>
                <c:pt idx="83">
                  <c:v>300.10000000000002</c:v>
                </c:pt>
                <c:pt idx="84">
                  <c:v>600.1</c:v>
                </c:pt>
                <c:pt idx="85">
                  <c:v>600.1</c:v>
                </c:pt>
                <c:pt idx="86">
                  <c:v>235</c:v>
                </c:pt>
                <c:pt idx="87">
                  <c:v>260</c:v>
                </c:pt>
                <c:pt idx="88">
                  <c:v>180</c:v>
                </c:pt>
                <c:pt idx="89">
                  <c:v>200.1</c:v>
                </c:pt>
                <c:pt idx="90">
                  <c:v>200.1</c:v>
                </c:pt>
                <c:pt idx="91">
                  <c:v>140.19999999999999</c:v>
                </c:pt>
                <c:pt idx="92">
                  <c:v>140.1</c:v>
                </c:pt>
                <c:pt idx="93">
                  <c:v>120</c:v>
                </c:pt>
                <c:pt idx="94">
                  <c:v>120</c:v>
                </c:pt>
                <c:pt idx="95">
                  <c:v>120</c:v>
                </c:pt>
                <c:pt idx="96">
                  <c:v>180</c:v>
                </c:pt>
                <c:pt idx="97">
                  <c:v>220</c:v>
                </c:pt>
                <c:pt idx="98">
                  <c:v>92.5</c:v>
                </c:pt>
                <c:pt idx="99">
                  <c:v>97</c:v>
                </c:pt>
                <c:pt idx="100">
                  <c:v>300</c:v>
                </c:pt>
                <c:pt idx="101">
                  <c:v>338</c:v>
                </c:pt>
                <c:pt idx="102">
                  <c:v>270</c:v>
                </c:pt>
                <c:pt idx="103">
                  <c:v>298</c:v>
                </c:pt>
                <c:pt idx="104">
                  <c:v>187</c:v>
                </c:pt>
                <c:pt idx="105">
                  <c:v>195.5</c:v>
                </c:pt>
                <c:pt idx="106">
                  <c:v>140</c:v>
                </c:pt>
                <c:pt idx="107">
                  <c:v>140</c:v>
                </c:pt>
                <c:pt idx="108">
                  <c:v>140</c:v>
                </c:pt>
                <c:pt idx="109">
                  <c:v>140</c:v>
                </c:pt>
                <c:pt idx="110">
                  <c:v>140</c:v>
                </c:pt>
                <c:pt idx="111">
                  <c:v>143</c:v>
                </c:pt>
                <c:pt idx="112">
                  <c:v>77</c:v>
                </c:pt>
                <c:pt idx="113">
                  <c:v>77.400000000000006</c:v>
                </c:pt>
                <c:pt idx="114">
                  <c:v>200</c:v>
                </c:pt>
                <c:pt idx="115">
                  <c:v>178</c:v>
                </c:pt>
                <c:pt idx="116">
                  <c:v>180</c:v>
                </c:pt>
                <c:pt idx="117">
                  <c:v>210</c:v>
                </c:pt>
                <c:pt idx="118">
                  <c:v>210</c:v>
                </c:pt>
                <c:pt idx="119">
                  <c:v>250</c:v>
                </c:pt>
                <c:pt idx="120">
                  <c:v>297.5</c:v>
                </c:pt>
                <c:pt idx="121">
                  <c:v>290</c:v>
                </c:pt>
                <c:pt idx="122">
                  <c:v>220</c:v>
                </c:pt>
                <c:pt idx="123">
                  <c:v>200</c:v>
                </c:pt>
                <c:pt idx="124">
                  <c:v>200</c:v>
                </c:pt>
                <c:pt idx="125">
                  <c:v>200</c:v>
                </c:pt>
                <c:pt idx="126">
                  <c:v>200</c:v>
                </c:pt>
                <c:pt idx="127">
                  <c:v>260</c:v>
                </c:pt>
                <c:pt idx="128">
                  <c:v>226</c:v>
                </c:pt>
                <c:pt idx="130">
                  <c:v>220</c:v>
                </c:pt>
                <c:pt idx="131">
                  <c:v>320</c:v>
                </c:pt>
                <c:pt idx="132">
                  <c:v>245</c:v>
                </c:pt>
                <c:pt idx="133">
                  <c:v>240</c:v>
                </c:pt>
                <c:pt idx="134">
                  <c:v>240</c:v>
                </c:pt>
                <c:pt idx="135">
                  <c:v>230</c:v>
                </c:pt>
                <c:pt idx="136">
                  <c:v>240</c:v>
                </c:pt>
                <c:pt idx="137">
                  <c:v>260</c:v>
                </c:pt>
                <c:pt idx="138">
                  <c:v>283</c:v>
                </c:pt>
                <c:pt idx="139">
                  <c:v>240</c:v>
                </c:pt>
                <c:pt idx="140">
                  <c:v>294</c:v>
                </c:pt>
                <c:pt idx="141">
                  <c:v>300</c:v>
                </c:pt>
                <c:pt idx="142">
                  <c:v>256</c:v>
                </c:pt>
              </c:numCache>
            </c:numRef>
          </c:xVal>
          <c:yVal>
            <c:numRef>
              <c:f>Heterodyne!$AE$2:$AE$148</c:f>
              <c:numCache>
                <c:formatCode>General</c:formatCode>
                <c:ptCount val="14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8.5</c:v>
                </c:pt>
                <c:pt idx="74">
                  <c:v>8.5</c:v>
                </c:pt>
                <c:pt idx="75">
                  <c:v>7</c:v>
                </c:pt>
                <c:pt idx="76">
                  <c:v>#N/A</c:v>
                </c:pt>
                <c:pt idx="77">
                  <c:v>7.5</c:v>
                </c:pt>
                <c:pt idx="78">
                  <c:v>#N/A</c:v>
                </c:pt>
                <c:pt idx="79">
                  <c:v>20</c:v>
                </c:pt>
                <c:pt idx="80">
                  <c:v>12</c:v>
                </c:pt>
                <c:pt idx="81">
                  <c:v>7.6</c:v>
                </c:pt>
                <c:pt idx="82">
                  <c:v>#N/A</c:v>
                </c:pt>
                <c:pt idx="83">
                  <c:v>#N/A</c:v>
                </c:pt>
                <c:pt idx="84">
                  <c:v>#N/A</c:v>
                </c:pt>
                <c:pt idx="85">
                  <c:v>#N/A</c:v>
                </c:pt>
                <c:pt idx="86">
                  <c:v>#N/A</c:v>
                </c:pt>
                <c:pt idx="87">
                  <c:v>#N/A</c:v>
                </c:pt>
                <c:pt idx="88">
                  <c:v>6.5</c:v>
                </c:pt>
                <c:pt idx="89">
                  <c:v>#N/A</c:v>
                </c:pt>
                <c:pt idx="90">
                  <c:v>#N/A</c:v>
                </c:pt>
                <c:pt idx="91">
                  <c:v>#N/A</c:v>
                </c:pt>
                <c:pt idx="92">
                  <c:v>5.5</c:v>
                </c:pt>
                <c:pt idx="93">
                  <c:v>3</c:v>
                </c:pt>
                <c:pt idx="94">
                  <c:v>4</c:v>
                </c:pt>
                <c:pt idx="95">
                  <c:v>3.4</c:v>
                </c:pt>
                <c:pt idx="96">
                  <c:v>6.5</c:v>
                </c:pt>
                <c:pt idx="97">
                  <c:v>#N/A</c:v>
                </c:pt>
                <c:pt idx="98">
                  <c:v>14.75</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8.6</c:v>
                </c:pt>
                <c:pt idx="121">
                  <c:v>#N/A</c:v>
                </c:pt>
                <c:pt idx="122">
                  <c:v>8.4</c:v>
                </c:pt>
                <c:pt idx="123">
                  <c:v>#N/A</c:v>
                </c:pt>
                <c:pt idx="124">
                  <c:v>9</c:v>
                </c:pt>
                <c:pt idx="125">
                  <c:v>#N/A</c:v>
                </c:pt>
                <c:pt idx="126">
                  <c:v>14</c:v>
                </c:pt>
                <c:pt idx="127">
                  <c:v>#N/A</c:v>
                </c:pt>
                <c:pt idx="128">
                  <c:v>7</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numCache>
            </c:numRef>
          </c:yVal>
          <c:smooth val="0"/>
          <c:extLst>
            <c:ext xmlns:c16="http://schemas.microsoft.com/office/drawing/2014/chart" uri="{C3380CC4-5D6E-409C-BE32-E72D297353CC}">
              <c16:uniqueId val="{00000005-17A3-43C0-9FF0-C1A295742B32}"/>
            </c:ext>
          </c:extLst>
        </c:ser>
        <c:ser>
          <c:idx val="6"/>
          <c:order val="6"/>
          <c:tx>
            <c:strRef>
              <c:f>Heterodyne!$AF$1</c:f>
              <c:strCache>
                <c:ptCount val="1"/>
                <c:pt idx="0">
                  <c:v>NF InP HBT</c:v>
                </c:pt>
              </c:strCache>
            </c:strRef>
          </c:tx>
          <c:spPr>
            <a:ln w="19050" cap="rnd">
              <a:noFill/>
              <a:round/>
            </a:ln>
            <a:effectLst/>
          </c:spPr>
          <c:marker>
            <c:symbol val="circle"/>
            <c:size val="5"/>
            <c:spPr>
              <a:solidFill>
                <a:schemeClr val="accent1">
                  <a:lumMod val="60000"/>
                </a:schemeClr>
              </a:solidFill>
              <a:ln w="9525">
                <a:solidFill>
                  <a:schemeClr val="accent1">
                    <a:lumMod val="60000"/>
                  </a:schemeClr>
                </a:solidFill>
              </a:ln>
              <a:effectLst/>
            </c:spPr>
          </c:marker>
          <c:xVal>
            <c:numRef>
              <c:f>Heterodyne!$C$2:$C$148</c:f>
              <c:numCache>
                <c:formatCode>General</c:formatCode>
                <c:ptCount val="147"/>
                <c:pt idx="0">
                  <c:v>304</c:v>
                </c:pt>
                <c:pt idx="1">
                  <c:v>304</c:v>
                </c:pt>
                <c:pt idx="3">
                  <c:v>62.5</c:v>
                </c:pt>
                <c:pt idx="4">
                  <c:v>75</c:v>
                </c:pt>
                <c:pt idx="5">
                  <c:v>92.5</c:v>
                </c:pt>
                <c:pt idx="6">
                  <c:v>115</c:v>
                </c:pt>
                <c:pt idx="7">
                  <c:v>140</c:v>
                </c:pt>
                <c:pt idx="8">
                  <c:v>180</c:v>
                </c:pt>
                <c:pt idx="9">
                  <c:v>215</c:v>
                </c:pt>
                <c:pt idx="10">
                  <c:v>275</c:v>
                </c:pt>
                <c:pt idx="11">
                  <c:v>330</c:v>
                </c:pt>
                <c:pt idx="12">
                  <c:v>415</c:v>
                </c:pt>
                <c:pt idx="13">
                  <c:v>500</c:v>
                </c:pt>
                <c:pt idx="14">
                  <c:v>625</c:v>
                </c:pt>
                <c:pt idx="15">
                  <c:v>750</c:v>
                </c:pt>
                <c:pt idx="16">
                  <c:v>925</c:v>
                </c:pt>
                <c:pt idx="17">
                  <c:v>1150</c:v>
                </c:pt>
                <c:pt idx="18">
                  <c:v>1400</c:v>
                </c:pt>
                <c:pt idx="19">
                  <c:v>2750</c:v>
                </c:pt>
                <c:pt idx="21">
                  <c:v>62.5</c:v>
                </c:pt>
                <c:pt idx="22">
                  <c:v>75</c:v>
                </c:pt>
                <c:pt idx="23">
                  <c:v>92.5</c:v>
                </c:pt>
                <c:pt idx="24">
                  <c:v>115</c:v>
                </c:pt>
                <c:pt idx="25">
                  <c:v>140</c:v>
                </c:pt>
                <c:pt idx="26">
                  <c:v>180</c:v>
                </c:pt>
                <c:pt idx="27">
                  <c:v>215</c:v>
                </c:pt>
                <c:pt idx="28">
                  <c:v>275</c:v>
                </c:pt>
                <c:pt idx="29">
                  <c:v>330</c:v>
                </c:pt>
                <c:pt idx="30">
                  <c:v>415</c:v>
                </c:pt>
                <c:pt idx="31">
                  <c:v>500</c:v>
                </c:pt>
                <c:pt idx="32">
                  <c:v>625</c:v>
                </c:pt>
                <c:pt idx="33">
                  <c:v>750</c:v>
                </c:pt>
                <c:pt idx="34">
                  <c:v>925</c:v>
                </c:pt>
                <c:pt idx="35">
                  <c:v>1150</c:v>
                </c:pt>
                <c:pt idx="37">
                  <c:v>308</c:v>
                </c:pt>
                <c:pt idx="38">
                  <c:v>275</c:v>
                </c:pt>
                <c:pt idx="39">
                  <c:v>330</c:v>
                </c:pt>
                <c:pt idx="40">
                  <c:v>415</c:v>
                </c:pt>
                <c:pt idx="41">
                  <c:v>240</c:v>
                </c:pt>
                <c:pt idx="42">
                  <c:v>290</c:v>
                </c:pt>
                <c:pt idx="43">
                  <c:v>400</c:v>
                </c:pt>
                <c:pt idx="44">
                  <c:v>230</c:v>
                </c:pt>
                <c:pt idx="45">
                  <c:v>290</c:v>
                </c:pt>
                <c:pt idx="46">
                  <c:v>266</c:v>
                </c:pt>
                <c:pt idx="47">
                  <c:v>240</c:v>
                </c:pt>
                <c:pt idx="48">
                  <c:v>240</c:v>
                </c:pt>
                <c:pt idx="49">
                  <c:v>240</c:v>
                </c:pt>
                <c:pt idx="50">
                  <c:v>320</c:v>
                </c:pt>
                <c:pt idx="51">
                  <c:v>200</c:v>
                </c:pt>
                <c:pt idx="52">
                  <c:v>240</c:v>
                </c:pt>
                <c:pt idx="54">
                  <c:v>670</c:v>
                </c:pt>
                <c:pt idx="55">
                  <c:v>670</c:v>
                </c:pt>
                <c:pt idx="56">
                  <c:v>670</c:v>
                </c:pt>
                <c:pt idx="57">
                  <c:v>670</c:v>
                </c:pt>
                <c:pt idx="58">
                  <c:v>670</c:v>
                </c:pt>
                <c:pt idx="59">
                  <c:v>670</c:v>
                </c:pt>
                <c:pt idx="60">
                  <c:v>291</c:v>
                </c:pt>
                <c:pt idx="61">
                  <c:v>291</c:v>
                </c:pt>
                <c:pt idx="62">
                  <c:v>291</c:v>
                </c:pt>
                <c:pt idx="63">
                  <c:v>204</c:v>
                </c:pt>
                <c:pt idx="64">
                  <c:v>202</c:v>
                </c:pt>
                <c:pt idx="65">
                  <c:v>195</c:v>
                </c:pt>
                <c:pt idx="66">
                  <c:v>118.5</c:v>
                </c:pt>
                <c:pt idx="67">
                  <c:v>117.5</c:v>
                </c:pt>
                <c:pt idx="68">
                  <c:v>116</c:v>
                </c:pt>
                <c:pt idx="69">
                  <c:v>115</c:v>
                </c:pt>
                <c:pt idx="70">
                  <c:v>125</c:v>
                </c:pt>
                <c:pt idx="71">
                  <c:v>125</c:v>
                </c:pt>
                <c:pt idx="72">
                  <c:v>125</c:v>
                </c:pt>
                <c:pt idx="73">
                  <c:v>400.005</c:v>
                </c:pt>
                <c:pt idx="74">
                  <c:v>370.005</c:v>
                </c:pt>
                <c:pt idx="75">
                  <c:v>300.10000000000002</c:v>
                </c:pt>
                <c:pt idx="76">
                  <c:v>301</c:v>
                </c:pt>
                <c:pt idx="77">
                  <c:v>301</c:v>
                </c:pt>
                <c:pt idx="78">
                  <c:v>241</c:v>
                </c:pt>
                <c:pt idx="79">
                  <c:v>300.05</c:v>
                </c:pt>
                <c:pt idx="80">
                  <c:v>300.05</c:v>
                </c:pt>
                <c:pt idx="81">
                  <c:v>300.05</c:v>
                </c:pt>
                <c:pt idx="82">
                  <c:v>300.10000000000002</c:v>
                </c:pt>
                <c:pt idx="83">
                  <c:v>300.10000000000002</c:v>
                </c:pt>
                <c:pt idx="84">
                  <c:v>600.1</c:v>
                </c:pt>
                <c:pt idx="85">
                  <c:v>600.1</c:v>
                </c:pt>
                <c:pt idx="86">
                  <c:v>235</c:v>
                </c:pt>
                <c:pt idx="87">
                  <c:v>260</c:v>
                </c:pt>
                <c:pt idx="88">
                  <c:v>180</c:v>
                </c:pt>
                <c:pt idx="89">
                  <c:v>200.1</c:v>
                </c:pt>
                <c:pt idx="90">
                  <c:v>200.1</c:v>
                </c:pt>
                <c:pt idx="91">
                  <c:v>140.19999999999999</c:v>
                </c:pt>
                <c:pt idx="92">
                  <c:v>140.1</c:v>
                </c:pt>
                <c:pt idx="93">
                  <c:v>120</c:v>
                </c:pt>
                <c:pt idx="94">
                  <c:v>120</c:v>
                </c:pt>
                <c:pt idx="95">
                  <c:v>120</c:v>
                </c:pt>
                <c:pt idx="96">
                  <c:v>180</c:v>
                </c:pt>
                <c:pt idx="97">
                  <c:v>220</c:v>
                </c:pt>
                <c:pt idx="98">
                  <c:v>92.5</c:v>
                </c:pt>
                <c:pt idx="99">
                  <c:v>97</c:v>
                </c:pt>
                <c:pt idx="100">
                  <c:v>300</c:v>
                </c:pt>
                <c:pt idx="101">
                  <c:v>338</c:v>
                </c:pt>
                <c:pt idx="102">
                  <c:v>270</c:v>
                </c:pt>
                <c:pt idx="103">
                  <c:v>298</c:v>
                </c:pt>
                <c:pt idx="104">
                  <c:v>187</c:v>
                </c:pt>
                <c:pt idx="105">
                  <c:v>195.5</c:v>
                </c:pt>
                <c:pt idx="106">
                  <c:v>140</c:v>
                </c:pt>
                <c:pt idx="107">
                  <c:v>140</c:v>
                </c:pt>
                <c:pt idx="108">
                  <c:v>140</c:v>
                </c:pt>
                <c:pt idx="109">
                  <c:v>140</c:v>
                </c:pt>
                <c:pt idx="110">
                  <c:v>140</c:v>
                </c:pt>
                <c:pt idx="111">
                  <c:v>143</c:v>
                </c:pt>
                <c:pt idx="112">
                  <c:v>77</c:v>
                </c:pt>
                <c:pt idx="113">
                  <c:v>77.400000000000006</c:v>
                </c:pt>
                <c:pt idx="114">
                  <c:v>200</c:v>
                </c:pt>
                <c:pt idx="115">
                  <c:v>178</c:v>
                </c:pt>
                <c:pt idx="116">
                  <c:v>180</c:v>
                </c:pt>
                <c:pt idx="117">
                  <c:v>210</c:v>
                </c:pt>
                <c:pt idx="118">
                  <c:v>210</c:v>
                </c:pt>
                <c:pt idx="119">
                  <c:v>250</c:v>
                </c:pt>
                <c:pt idx="120">
                  <c:v>297.5</c:v>
                </c:pt>
                <c:pt idx="121">
                  <c:v>290</c:v>
                </c:pt>
                <c:pt idx="122">
                  <c:v>220</c:v>
                </c:pt>
                <c:pt idx="123">
                  <c:v>200</c:v>
                </c:pt>
                <c:pt idx="124">
                  <c:v>200</c:v>
                </c:pt>
                <c:pt idx="125">
                  <c:v>200</c:v>
                </c:pt>
                <c:pt idx="126">
                  <c:v>200</c:v>
                </c:pt>
                <c:pt idx="127">
                  <c:v>260</c:v>
                </c:pt>
                <c:pt idx="128">
                  <c:v>226</c:v>
                </c:pt>
                <c:pt idx="130">
                  <c:v>220</c:v>
                </c:pt>
                <c:pt idx="131">
                  <c:v>320</c:v>
                </c:pt>
                <c:pt idx="132">
                  <c:v>245</c:v>
                </c:pt>
                <c:pt idx="133">
                  <c:v>240</c:v>
                </c:pt>
                <c:pt idx="134">
                  <c:v>240</c:v>
                </c:pt>
                <c:pt idx="135">
                  <c:v>230</c:v>
                </c:pt>
                <c:pt idx="136">
                  <c:v>240</c:v>
                </c:pt>
                <c:pt idx="137">
                  <c:v>260</c:v>
                </c:pt>
                <c:pt idx="138">
                  <c:v>283</c:v>
                </c:pt>
                <c:pt idx="139">
                  <c:v>240</c:v>
                </c:pt>
                <c:pt idx="140">
                  <c:v>294</c:v>
                </c:pt>
                <c:pt idx="141">
                  <c:v>300</c:v>
                </c:pt>
                <c:pt idx="142">
                  <c:v>256</c:v>
                </c:pt>
              </c:numCache>
            </c:numRef>
          </c:xVal>
          <c:yVal>
            <c:numRef>
              <c:f>Heterodyne!$AF$2:$AF$148</c:f>
              <c:numCache>
                <c:formatCode>General</c:formatCode>
                <c:ptCount val="14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14.15</c:v>
                </c:pt>
                <c:pt idx="101">
                  <c:v>17</c:v>
                </c:pt>
                <c:pt idx="102">
                  <c:v>#N/A</c:v>
                </c:pt>
                <c:pt idx="103">
                  <c:v>#N/A</c:v>
                </c:pt>
                <c:pt idx="104">
                  <c:v>#N/A</c:v>
                </c:pt>
                <c:pt idx="105">
                  <c:v>#N/A</c:v>
                </c:pt>
                <c:pt idx="106">
                  <c:v>12</c:v>
                </c:pt>
                <c:pt idx="107">
                  <c:v>13.5</c:v>
                </c:pt>
                <c:pt idx="108">
                  <c:v>18.5</c:v>
                </c:pt>
                <c:pt idx="109">
                  <c:v>19</c:v>
                </c:pt>
                <c:pt idx="110">
                  <c:v>12.75</c:v>
                </c:pt>
                <c:pt idx="111">
                  <c:v>13</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numCache>
            </c:numRef>
          </c:yVal>
          <c:smooth val="0"/>
          <c:extLst>
            <c:ext xmlns:c16="http://schemas.microsoft.com/office/drawing/2014/chart" uri="{C3380CC4-5D6E-409C-BE32-E72D297353CC}">
              <c16:uniqueId val="{00000006-17A3-43C0-9FF0-C1A295742B32}"/>
            </c:ext>
          </c:extLst>
        </c:ser>
        <c:dLbls>
          <c:showLegendKey val="0"/>
          <c:showVal val="0"/>
          <c:showCatName val="0"/>
          <c:showSerName val="0"/>
          <c:showPercent val="0"/>
          <c:showBubbleSize val="0"/>
        </c:dLbls>
        <c:axId val="760278271"/>
        <c:axId val="757937551"/>
      </c:scatterChart>
      <c:valAx>
        <c:axId val="760278271"/>
        <c:scaling>
          <c:orientation val="minMax"/>
          <c:max val="1000"/>
        </c:scaling>
        <c:delete val="0"/>
        <c:axPos val="b"/>
        <c:title>
          <c:tx>
            <c:rich>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r>
                  <a:rPr lang="en-US"/>
                  <a:t>Frequency (GHz)</a:t>
                </a:r>
              </a:p>
            </c:rich>
          </c:tx>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ja-JP"/>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ja-JP"/>
          </a:p>
        </c:txPr>
        <c:crossAx val="757937551"/>
        <c:crosses val="autoZero"/>
        <c:crossBetween val="midCat"/>
      </c:valAx>
      <c:valAx>
        <c:axId val="757937551"/>
        <c:scaling>
          <c:orientation val="minMax"/>
        </c:scaling>
        <c:delete val="0"/>
        <c:axPos val="l"/>
        <c:title>
          <c:tx>
            <c:rich>
              <a:bodyPr rot="-54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r>
                  <a:rPr lang="en-US"/>
                  <a:t>Noise figure (dB)</a:t>
                </a:r>
              </a:p>
            </c:rich>
          </c:tx>
          <c:overlay val="0"/>
          <c:spPr>
            <a:noFill/>
            <a:ln>
              <a:noFill/>
            </a:ln>
            <a:effectLst/>
          </c:spPr>
          <c:txPr>
            <a:bodyPr rot="-54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ja-JP"/>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ja-JP"/>
          </a:p>
        </c:txPr>
        <c:crossAx val="760278271"/>
        <c:crosses val="autoZero"/>
        <c:crossBetween val="midCat"/>
      </c:valAx>
      <c:spPr>
        <a:noFill/>
        <a:ln>
          <a:solidFill>
            <a:schemeClr val="tx1"/>
          </a:solidFill>
        </a:ln>
        <a:effectLst/>
      </c:spPr>
    </c:plotArea>
    <c:legend>
      <c:legendPos val="b"/>
      <c:layout>
        <c:manualLayout>
          <c:xMode val="edge"/>
          <c:yMode val="edge"/>
          <c:x val="0.71649453358141346"/>
          <c:y val="0.10797761454833718"/>
          <c:w val="0.22934439743190685"/>
          <c:h val="0.42151381706712288"/>
        </c:manualLayout>
      </c:layout>
      <c:overlay val="0"/>
      <c:spPr>
        <a:noFill/>
        <a:ln>
          <a:solidFill>
            <a:schemeClr val="tx1"/>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600">
          <a:solidFill>
            <a:sysClr val="windowText" lastClr="000000"/>
          </a:solidFill>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920" b="0" i="0" u="none" strike="noStrike" kern="1200" spc="0" baseline="0">
                <a:solidFill>
                  <a:sysClr val="windowText" lastClr="000000"/>
                </a:solidFill>
                <a:latin typeface="+mn-lt"/>
                <a:ea typeface="+mn-ea"/>
                <a:cs typeface="+mn-cs"/>
              </a:defRPr>
            </a:pPr>
            <a:r>
              <a:rPr lang="en-US"/>
              <a:t>Noise Figure</a:t>
            </a:r>
          </a:p>
        </c:rich>
      </c:tx>
      <c:overlay val="0"/>
      <c:spPr>
        <a:noFill/>
        <a:ln>
          <a:noFill/>
        </a:ln>
        <a:effectLst/>
      </c:spPr>
      <c:txPr>
        <a:bodyPr rot="0" spcFirstLastPara="1" vertOverflow="ellipsis" vert="horz" wrap="square" anchor="ctr" anchorCtr="1"/>
        <a:lstStyle/>
        <a:p>
          <a:pPr>
            <a:defRPr sz="1920" b="0" i="0" u="none" strike="noStrike" kern="1200" spc="0" baseline="0">
              <a:solidFill>
                <a:sysClr val="windowText" lastClr="000000"/>
              </a:solidFill>
              <a:latin typeface="+mn-lt"/>
              <a:ea typeface="+mn-ea"/>
              <a:cs typeface="+mn-cs"/>
            </a:defRPr>
          </a:pPr>
          <a:endParaRPr lang="ja-JP"/>
        </a:p>
      </c:txPr>
    </c:title>
    <c:autoTitleDeleted val="0"/>
    <c:plotArea>
      <c:layout>
        <c:manualLayout>
          <c:layoutTarget val="inner"/>
          <c:xMode val="edge"/>
          <c:yMode val="edge"/>
          <c:x val="0.12173144477471037"/>
          <c:y val="9.3101492907242817E-2"/>
          <c:w val="0.83965904698707405"/>
          <c:h val="0.75561509989498865"/>
        </c:manualLayout>
      </c:layout>
      <c:scatterChart>
        <c:scatterStyle val="lineMarker"/>
        <c:varyColors val="0"/>
        <c:ser>
          <c:idx val="0"/>
          <c:order val="0"/>
          <c:tx>
            <c:strRef>
              <c:f>'Heterodyne (300GHz帯抽出)'!$AN$1</c:f>
              <c:strCache>
                <c:ptCount val="1"/>
                <c:pt idx="0">
                  <c:v>NF w/ LNA SiGe</c:v>
                </c:pt>
              </c:strCache>
            </c:strRef>
          </c:tx>
          <c:spPr>
            <a:ln w="25400" cap="rnd">
              <a:noFill/>
              <a:round/>
            </a:ln>
            <a:effectLst/>
          </c:spPr>
          <c:marker>
            <c:symbol val="circle"/>
            <c:size val="5"/>
            <c:spPr>
              <a:solidFill>
                <a:schemeClr val="accent1"/>
              </a:solidFill>
              <a:ln w="9525">
                <a:solidFill>
                  <a:schemeClr val="accent1"/>
                </a:solidFill>
              </a:ln>
              <a:effectLst/>
            </c:spPr>
          </c:marker>
          <c:xVal>
            <c:numRef>
              <c:f>'Heterodyne (300GHz帯抽出)'!$C$2:$C$148</c:f>
              <c:numCache>
                <c:formatCode>General</c:formatCode>
                <c:ptCount val="147"/>
                <c:pt idx="0">
                  <c:v>304</c:v>
                </c:pt>
                <c:pt idx="1">
                  <c:v>304</c:v>
                </c:pt>
                <c:pt idx="3">
                  <c:v>62.5</c:v>
                </c:pt>
                <c:pt idx="4">
                  <c:v>75</c:v>
                </c:pt>
                <c:pt idx="5">
                  <c:v>92.5</c:v>
                </c:pt>
                <c:pt idx="6">
                  <c:v>115</c:v>
                </c:pt>
                <c:pt idx="7">
                  <c:v>140</c:v>
                </c:pt>
                <c:pt idx="8">
                  <c:v>180</c:v>
                </c:pt>
                <c:pt idx="9">
                  <c:v>215</c:v>
                </c:pt>
                <c:pt idx="10">
                  <c:v>275</c:v>
                </c:pt>
                <c:pt idx="11">
                  <c:v>330</c:v>
                </c:pt>
                <c:pt idx="12">
                  <c:v>415</c:v>
                </c:pt>
                <c:pt idx="13">
                  <c:v>500</c:v>
                </c:pt>
                <c:pt idx="14">
                  <c:v>625</c:v>
                </c:pt>
                <c:pt idx="15">
                  <c:v>750</c:v>
                </c:pt>
                <c:pt idx="16">
                  <c:v>925</c:v>
                </c:pt>
                <c:pt idx="17">
                  <c:v>1150</c:v>
                </c:pt>
                <c:pt idx="18">
                  <c:v>1400</c:v>
                </c:pt>
                <c:pt idx="19">
                  <c:v>2750</c:v>
                </c:pt>
                <c:pt idx="21">
                  <c:v>62.5</c:v>
                </c:pt>
                <c:pt idx="22">
                  <c:v>75</c:v>
                </c:pt>
                <c:pt idx="23">
                  <c:v>92.5</c:v>
                </c:pt>
                <c:pt idx="24">
                  <c:v>115</c:v>
                </c:pt>
                <c:pt idx="25">
                  <c:v>140</c:v>
                </c:pt>
                <c:pt idx="26">
                  <c:v>180</c:v>
                </c:pt>
                <c:pt idx="27">
                  <c:v>215</c:v>
                </c:pt>
                <c:pt idx="28">
                  <c:v>275</c:v>
                </c:pt>
                <c:pt idx="29">
                  <c:v>330</c:v>
                </c:pt>
                <c:pt idx="30">
                  <c:v>415</c:v>
                </c:pt>
                <c:pt idx="31">
                  <c:v>500</c:v>
                </c:pt>
                <c:pt idx="32">
                  <c:v>625</c:v>
                </c:pt>
                <c:pt idx="33">
                  <c:v>750</c:v>
                </c:pt>
                <c:pt idx="34">
                  <c:v>925</c:v>
                </c:pt>
                <c:pt idx="35">
                  <c:v>1150</c:v>
                </c:pt>
                <c:pt idx="37">
                  <c:v>308</c:v>
                </c:pt>
                <c:pt idx="38">
                  <c:v>275</c:v>
                </c:pt>
                <c:pt idx="39">
                  <c:v>330</c:v>
                </c:pt>
                <c:pt idx="40">
                  <c:v>415</c:v>
                </c:pt>
                <c:pt idx="41">
                  <c:v>240</c:v>
                </c:pt>
                <c:pt idx="42">
                  <c:v>290</c:v>
                </c:pt>
                <c:pt idx="43">
                  <c:v>400</c:v>
                </c:pt>
                <c:pt idx="44">
                  <c:v>230</c:v>
                </c:pt>
                <c:pt idx="45">
                  <c:v>290</c:v>
                </c:pt>
                <c:pt idx="46">
                  <c:v>266</c:v>
                </c:pt>
                <c:pt idx="47">
                  <c:v>240</c:v>
                </c:pt>
                <c:pt idx="48">
                  <c:v>240</c:v>
                </c:pt>
                <c:pt idx="49">
                  <c:v>240</c:v>
                </c:pt>
                <c:pt idx="50">
                  <c:v>320</c:v>
                </c:pt>
                <c:pt idx="51">
                  <c:v>200</c:v>
                </c:pt>
                <c:pt idx="52">
                  <c:v>240</c:v>
                </c:pt>
                <c:pt idx="54">
                  <c:v>670</c:v>
                </c:pt>
                <c:pt idx="55">
                  <c:v>670</c:v>
                </c:pt>
                <c:pt idx="56">
                  <c:v>670</c:v>
                </c:pt>
                <c:pt idx="57">
                  <c:v>670</c:v>
                </c:pt>
                <c:pt idx="58">
                  <c:v>670</c:v>
                </c:pt>
                <c:pt idx="59">
                  <c:v>670</c:v>
                </c:pt>
                <c:pt idx="60">
                  <c:v>291</c:v>
                </c:pt>
                <c:pt idx="61">
                  <c:v>291</c:v>
                </c:pt>
                <c:pt idx="62">
                  <c:v>291</c:v>
                </c:pt>
                <c:pt idx="63">
                  <c:v>204</c:v>
                </c:pt>
                <c:pt idx="64">
                  <c:v>202</c:v>
                </c:pt>
                <c:pt idx="65">
                  <c:v>195</c:v>
                </c:pt>
                <c:pt idx="66">
                  <c:v>118.5</c:v>
                </c:pt>
                <c:pt idx="67">
                  <c:v>117.5</c:v>
                </c:pt>
                <c:pt idx="68">
                  <c:v>116</c:v>
                </c:pt>
                <c:pt idx="69">
                  <c:v>115</c:v>
                </c:pt>
                <c:pt idx="70">
                  <c:v>125</c:v>
                </c:pt>
                <c:pt idx="71">
                  <c:v>125</c:v>
                </c:pt>
                <c:pt idx="72">
                  <c:v>125</c:v>
                </c:pt>
                <c:pt idx="73">
                  <c:v>400.005</c:v>
                </c:pt>
                <c:pt idx="74">
                  <c:v>370.005</c:v>
                </c:pt>
                <c:pt idx="75">
                  <c:v>300.10000000000002</c:v>
                </c:pt>
                <c:pt idx="76">
                  <c:v>301</c:v>
                </c:pt>
                <c:pt idx="77">
                  <c:v>301</c:v>
                </c:pt>
                <c:pt idx="78">
                  <c:v>241</c:v>
                </c:pt>
                <c:pt idx="79">
                  <c:v>300.05</c:v>
                </c:pt>
                <c:pt idx="80">
                  <c:v>300.05</c:v>
                </c:pt>
                <c:pt idx="81">
                  <c:v>300.05</c:v>
                </c:pt>
                <c:pt idx="82">
                  <c:v>300.10000000000002</c:v>
                </c:pt>
                <c:pt idx="83">
                  <c:v>300.10000000000002</c:v>
                </c:pt>
                <c:pt idx="84">
                  <c:v>600.1</c:v>
                </c:pt>
                <c:pt idx="85">
                  <c:v>600.1</c:v>
                </c:pt>
                <c:pt idx="86">
                  <c:v>235</c:v>
                </c:pt>
                <c:pt idx="87">
                  <c:v>260</c:v>
                </c:pt>
                <c:pt idx="88">
                  <c:v>180</c:v>
                </c:pt>
                <c:pt idx="89">
                  <c:v>200.1</c:v>
                </c:pt>
                <c:pt idx="90">
                  <c:v>200.1</c:v>
                </c:pt>
                <c:pt idx="91">
                  <c:v>140.19999999999999</c:v>
                </c:pt>
                <c:pt idx="92">
                  <c:v>140.1</c:v>
                </c:pt>
                <c:pt idx="93">
                  <c:v>120</c:v>
                </c:pt>
                <c:pt idx="94">
                  <c:v>120</c:v>
                </c:pt>
                <c:pt idx="95">
                  <c:v>120</c:v>
                </c:pt>
                <c:pt idx="96">
                  <c:v>180</c:v>
                </c:pt>
                <c:pt idx="97">
                  <c:v>220</c:v>
                </c:pt>
                <c:pt idx="98">
                  <c:v>92.5</c:v>
                </c:pt>
                <c:pt idx="99">
                  <c:v>97</c:v>
                </c:pt>
                <c:pt idx="100">
                  <c:v>300</c:v>
                </c:pt>
                <c:pt idx="101">
                  <c:v>338</c:v>
                </c:pt>
                <c:pt idx="102">
                  <c:v>270</c:v>
                </c:pt>
                <c:pt idx="103">
                  <c:v>298</c:v>
                </c:pt>
                <c:pt idx="104">
                  <c:v>187</c:v>
                </c:pt>
                <c:pt idx="105">
                  <c:v>195.5</c:v>
                </c:pt>
                <c:pt idx="106">
                  <c:v>140</c:v>
                </c:pt>
                <c:pt idx="107">
                  <c:v>140</c:v>
                </c:pt>
                <c:pt idx="108">
                  <c:v>140</c:v>
                </c:pt>
                <c:pt idx="109">
                  <c:v>140</c:v>
                </c:pt>
                <c:pt idx="110">
                  <c:v>140</c:v>
                </c:pt>
                <c:pt idx="111">
                  <c:v>143</c:v>
                </c:pt>
                <c:pt idx="112">
                  <c:v>77</c:v>
                </c:pt>
                <c:pt idx="113">
                  <c:v>77.400000000000006</c:v>
                </c:pt>
                <c:pt idx="114">
                  <c:v>200</c:v>
                </c:pt>
                <c:pt idx="115">
                  <c:v>178</c:v>
                </c:pt>
                <c:pt idx="116">
                  <c:v>180</c:v>
                </c:pt>
                <c:pt idx="117">
                  <c:v>210</c:v>
                </c:pt>
                <c:pt idx="118">
                  <c:v>210</c:v>
                </c:pt>
                <c:pt idx="119">
                  <c:v>250</c:v>
                </c:pt>
                <c:pt idx="120">
                  <c:v>297.5</c:v>
                </c:pt>
                <c:pt idx="121">
                  <c:v>290</c:v>
                </c:pt>
                <c:pt idx="122">
                  <c:v>220</c:v>
                </c:pt>
                <c:pt idx="123">
                  <c:v>200</c:v>
                </c:pt>
                <c:pt idx="124">
                  <c:v>200</c:v>
                </c:pt>
                <c:pt idx="125">
                  <c:v>200</c:v>
                </c:pt>
                <c:pt idx="126">
                  <c:v>200</c:v>
                </c:pt>
                <c:pt idx="127">
                  <c:v>260</c:v>
                </c:pt>
                <c:pt idx="128">
                  <c:v>226</c:v>
                </c:pt>
                <c:pt idx="130">
                  <c:v>220</c:v>
                </c:pt>
                <c:pt idx="131">
                  <c:v>320</c:v>
                </c:pt>
                <c:pt idx="132">
                  <c:v>245</c:v>
                </c:pt>
                <c:pt idx="133">
                  <c:v>240</c:v>
                </c:pt>
                <c:pt idx="134">
                  <c:v>240</c:v>
                </c:pt>
                <c:pt idx="135">
                  <c:v>230</c:v>
                </c:pt>
                <c:pt idx="136">
                  <c:v>240</c:v>
                </c:pt>
                <c:pt idx="137">
                  <c:v>260</c:v>
                </c:pt>
                <c:pt idx="138">
                  <c:v>283</c:v>
                </c:pt>
                <c:pt idx="139">
                  <c:v>240</c:v>
                </c:pt>
                <c:pt idx="140">
                  <c:v>294</c:v>
                </c:pt>
                <c:pt idx="141">
                  <c:v>300</c:v>
                </c:pt>
                <c:pt idx="142">
                  <c:v>256</c:v>
                </c:pt>
              </c:numCache>
            </c:numRef>
          </c:xVal>
          <c:yVal>
            <c:numRef>
              <c:f>'Heterodyne (300GHz帯抽出)'!$AN$2:$AN$148</c:f>
              <c:numCache>
                <c:formatCode>General</c:formatCode>
                <c:ptCount val="14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18</c:v>
                </c:pt>
                <c:pt idx="131">
                  <c:v>#N/A</c:v>
                </c:pt>
                <c:pt idx="132">
                  <c:v>21</c:v>
                </c:pt>
                <c:pt idx="133">
                  <c:v>15</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numCache>
            </c:numRef>
          </c:yVal>
          <c:smooth val="0"/>
          <c:extLst>
            <c:ext xmlns:c16="http://schemas.microsoft.com/office/drawing/2014/chart" uri="{C3380CC4-5D6E-409C-BE32-E72D297353CC}">
              <c16:uniqueId val="{00000000-3CFF-4E19-A342-C7E6589FF9C2}"/>
            </c:ext>
          </c:extLst>
        </c:ser>
        <c:ser>
          <c:idx val="1"/>
          <c:order val="1"/>
          <c:tx>
            <c:strRef>
              <c:f>'Heterodyne (300GHz帯抽出)'!$AO$1</c:f>
              <c:strCache>
                <c:ptCount val="1"/>
                <c:pt idx="0">
                  <c:v>NF w/o LNA SiGe</c:v>
                </c:pt>
              </c:strCache>
            </c:strRef>
          </c:tx>
          <c:spPr>
            <a:ln w="25400" cap="rnd">
              <a:noFill/>
              <a:round/>
            </a:ln>
            <a:effectLst/>
          </c:spPr>
          <c:marker>
            <c:symbol val="circle"/>
            <c:size val="5"/>
            <c:spPr>
              <a:solidFill>
                <a:schemeClr val="accent2"/>
              </a:solidFill>
              <a:ln w="9525">
                <a:solidFill>
                  <a:schemeClr val="accent2"/>
                </a:solidFill>
              </a:ln>
              <a:effectLst/>
            </c:spPr>
          </c:marker>
          <c:xVal>
            <c:numRef>
              <c:f>'Heterodyne (300GHz帯抽出)'!$C$2:$C$148</c:f>
              <c:numCache>
                <c:formatCode>General</c:formatCode>
                <c:ptCount val="147"/>
                <c:pt idx="0">
                  <c:v>304</c:v>
                </c:pt>
                <c:pt idx="1">
                  <c:v>304</c:v>
                </c:pt>
                <c:pt idx="3">
                  <c:v>62.5</c:v>
                </c:pt>
                <c:pt idx="4">
                  <c:v>75</c:v>
                </c:pt>
                <c:pt idx="5">
                  <c:v>92.5</c:v>
                </c:pt>
                <c:pt idx="6">
                  <c:v>115</c:v>
                </c:pt>
                <c:pt idx="7">
                  <c:v>140</c:v>
                </c:pt>
                <c:pt idx="8">
                  <c:v>180</c:v>
                </c:pt>
                <c:pt idx="9">
                  <c:v>215</c:v>
                </c:pt>
                <c:pt idx="10">
                  <c:v>275</c:v>
                </c:pt>
                <c:pt idx="11">
                  <c:v>330</c:v>
                </c:pt>
                <c:pt idx="12">
                  <c:v>415</c:v>
                </c:pt>
                <c:pt idx="13">
                  <c:v>500</c:v>
                </c:pt>
                <c:pt idx="14">
                  <c:v>625</c:v>
                </c:pt>
                <c:pt idx="15">
                  <c:v>750</c:v>
                </c:pt>
                <c:pt idx="16">
                  <c:v>925</c:v>
                </c:pt>
                <c:pt idx="17">
                  <c:v>1150</c:v>
                </c:pt>
                <c:pt idx="18">
                  <c:v>1400</c:v>
                </c:pt>
                <c:pt idx="19">
                  <c:v>2750</c:v>
                </c:pt>
                <c:pt idx="21">
                  <c:v>62.5</c:v>
                </c:pt>
                <c:pt idx="22">
                  <c:v>75</c:v>
                </c:pt>
                <c:pt idx="23">
                  <c:v>92.5</c:v>
                </c:pt>
                <c:pt idx="24">
                  <c:v>115</c:v>
                </c:pt>
                <c:pt idx="25">
                  <c:v>140</c:v>
                </c:pt>
                <c:pt idx="26">
                  <c:v>180</c:v>
                </c:pt>
                <c:pt idx="27">
                  <c:v>215</c:v>
                </c:pt>
                <c:pt idx="28">
                  <c:v>275</c:v>
                </c:pt>
                <c:pt idx="29">
                  <c:v>330</c:v>
                </c:pt>
                <c:pt idx="30">
                  <c:v>415</c:v>
                </c:pt>
                <c:pt idx="31">
                  <c:v>500</c:v>
                </c:pt>
                <c:pt idx="32">
                  <c:v>625</c:v>
                </c:pt>
                <c:pt idx="33">
                  <c:v>750</c:v>
                </c:pt>
                <c:pt idx="34">
                  <c:v>925</c:v>
                </c:pt>
                <c:pt idx="35">
                  <c:v>1150</c:v>
                </c:pt>
                <c:pt idx="37">
                  <c:v>308</c:v>
                </c:pt>
                <c:pt idx="38">
                  <c:v>275</c:v>
                </c:pt>
                <c:pt idx="39">
                  <c:v>330</c:v>
                </c:pt>
                <c:pt idx="40">
                  <c:v>415</c:v>
                </c:pt>
                <c:pt idx="41">
                  <c:v>240</c:v>
                </c:pt>
                <c:pt idx="42">
                  <c:v>290</c:v>
                </c:pt>
                <c:pt idx="43">
                  <c:v>400</c:v>
                </c:pt>
                <c:pt idx="44">
                  <c:v>230</c:v>
                </c:pt>
                <c:pt idx="45">
                  <c:v>290</c:v>
                </c:pt>
                <c:pt idx="46">
                  <c:v>266</c:v>
                </c:pt>
                <c:pt idx="47">
                  <c:v>240</c:v>
                </c:pt>
                <c:pt idx="48">
                  <c:v>240</c:v>
                </c:pt>
                <c:pt idx="49">
                  <c:v>240</c:v>
                </c:pt>
                <c:pt idx="50">
                  <c:v>320</c:v>
                </c:pt>
                <c:pt idx="51">
                  <c:v>200</c:v>
                </c:pt>
                <c:pt idx="52">
                  <c:v>240</c:v>
                </c:pt>
                <c:pt idx="54">
                  <c:v>670</c:v>
                </c:pt>
                <c:pt idx="55">
                  <c:v>670</c:v>
                </c:pt>
                <c:pt idx="56">
                  <c:v>670</c:v>
                </c:pt>
                <c:pt idx="57">
                  <c:v>670</c:v>
                </c:pt>
                <c:pt idx="58">
                  <c:v>670</c:v>
                </c:pt>
                <c:pt idx="59">
                  <c:v>670</c:v>
                </c:pt>
                <c:pt idx="60">
                  <c:v>291</c:v>
                </c:pt>
                <c:pt idx="61">
                  <c:v>291</c:v>
                </c:pt>
                <c:pt idx="62">
                  <c:v>291</c:v>
                </c:pt>
                <c:pt idx="63">
                  <c:v>204</c:v>
                </c:pt>
                <c:pt idx="64">
                  <c:v>202</c:v>
                </c:pt>
                <c:pt idx="65">
                  <c:v>195</c:v>
                </c:pt>
                <c:pt idx="66">
                  <c:v>118.5</c:v>
                </c:pt>
                <c:pt idx="67">
                  <c:v>117.5</c:v>
                </c:pt>
                <c:pt idx="68">
                  <c:v>116</c:v>
                </c:pt>
                <c:pt idx="69">
                  <c:v>115</c:v>
                </c:pt>
                <c:pt idx="70">
                  <c:v>125</c:v>
                </c:pt>
                <c:pt idx="71">
                  <c:v>125</c:v>
                </c:pt>
                <c:pt idx="72">
                  <c:v>125</c:v>
                </c:pt>
                <c:pt idx="73">
                  <c:v>400.005</c:v>
                </c:pt>
                <c:pt idx="74">
                  <c:v>370.005</c:v>
                </c:pt>
                <c:pt idx="75">
                  <c:v>300.10000000000002</c:v>
                </c:pt>
                <c:pt idx="76">
                  <c:v>301</c:v>
                </c:pt>
                <c:pt idx="77">
                  <c:v>301</c:v>
                </c:pt>
                <c:pt idx="78">
                  <c:v>241</c:v>
                </c:pt>
                <c:pt idx="79">
                  <c:v>300.05</c:v>
                </c:pt>
                <c:pt idx="80">
                  <c:v>300.05</c:v>
                </c:pt>
                <c:pt idx="81">
                  <c:v>300.05</c:v>
                </c:pt>
                <c:pt idx="82">
                  <c:v>300.10000000000002</c:v>
                </c:pt>
                <c:pt idx="83">
                  <c:v>300.10000000000002</c:v>
                </c:pt>
                <c:pt idx="84">
                  <c:v>600.1</c:v>
                </c:pt>
                <c:pt idx="85">
                  <c:v>600.1</c:v>
                </c:pt>
                <c:pt idx="86">
                  <c:v>235</c:v>
                </c:pt>
                <c:pt idx="87">
                  <c:v>260</c:v>
                </c:pt>
                <c:pt idx="88">
                  <c:v>180</c:v>
                </c:pt>
                <c:pt idx="89">
                  <c:v>200.1</c:v>
                </c:pt>
                <c:pt idx="90">
                  <c:v>200.1</c:v>
                </c:pt>
                <c:pt idx="91">
                  <c:v>140.19999999999999</c:v>
                </c:pt>
                <c:pt idx="92">
                  <c:v>140.1</c:v>
                </c:pt>
                <c:pt idx="93">
                  <c:v>120</c:v>
                </c:pt>
                <c:pt idx="94">
                  <c:v>120</c:v>
                </c:pt>
                <c:pt idx="95">
                  <c:v>120</c:v>
                </c:pt>
                <c:pt idx="96">
                  <c:v>180</c:v>
                </c:pt>
                <c:pt idx="97">
                  <c:v>220</c:v>
                </c:pt>
                <c:pt idx="98">
                  <c:v>92.5</c:v>
                </c:pt>
                <c:pt idx="99">
                  <c:v>97</c:v>
                </c:pt>
                <c:pt idx="100">
                  <c:v>300</c:v>
                </c:pt>
                <c:pt idx="101">
                  <c:v>338</c:v>
                </c:pt>
                <c:pt idx="102">
                  <c:v>270</c:v>
                </c:pt>
                <c:pt idx="103">
                  <c:v>298</c:v>
                </c:pt>
                <c:pt idx="104">
                  <c:v>187</c:v>
                </c:pt>
                <c:pt idx="105">
                  <c:v>195.5</c:v>
                </c:pt>
                <c:pt idx="106">
                  <c:v>140</c:v>
                </c:pt>
                <c:pt idx="107">
                  <c:v>140</c:v>
                </c:pt>
                <c:pt idx="108">
                  <c:v>140</c:v>
                </c:pt>
                <c:pt idx="109">
                  <c:v>140</c:v>
                </c:pt>
                <c:pt idx="110">
                  <c:v>140</c:v>
                </c:pt>
                <c:pt idx="111">
                  <c:v>143</c:v>
                </c:pt>
                <c:pt idx="112">
                  <c:v>77</c:v>
                </c:pt>
                <c:pt idx="113">
                  <c:v>77.400000000000006</c:v>
                </c:pt>
                <c:pt idx="114">
                  <c:v>200</c:v>
                </c:pt>
                <c:pt idx="115">
                  <c:v>178</c:v>
                </c:pt>
                <c:pt idx="116">
                  <c:v>180</c:v>
                </c:pt>
                <c:pt idx="117">
                  <c:v>210</c:v>
                </c:pt>
                <c:pt idx="118">
                  <c:v>210</c:v>
                </c:pt>
                <c:pt idx="119">
                  <c:v>250</c:v>
                </c:pt>
                <c:pt idx="120">
                  <c:v>297.5</c:v>
                </c:pt>
                <c:pt idx="121">
                  <c:v>290</c:v>
                </c:pt>
                <c:pt idx="122">
                  <c:v>220</c:v>
                </c:pt>
                <c:pt idx="123">
                  <c:v>200</c:v>
                </c:pt>
                <c:pt idx="124">
                  <c:v>200</c:v>
                </c:pt>
                <c:pt idx="125">
                  <c:v>200</c:v>
                </c:pt>
                <c:pt idx="126">
                  <c:v>200</c:v>
                </c:pt>
                <c:pt idx="127">
                  <c:v>260</c:v>
                </c:pt>
                <c:pt idx="128">
                  <c:v>226</c:v>
                </c:pt>
                <c:pt idx="130">
                  <c:v>220</c:v>
                </c:pt>
                <c:pt idx="131">
                  <c:v>320</c:v>
                </c:pt>
                <c:pt idx="132">
                  <c:v>245</c:v>
                </c:pt>
                <c:pt idx="133">
                  <c:v>240</c:v>
                </c:pt>
                <c:pt idx="134">
                  <c:v>240</c:v>
                </c:pt>
                <c:pt idx="135">
                  <c:v>230</c:v>
                </c:pt>
                <c:pt idx="136">
                  <c:v>240</c:v>
                </c:pt>
                <c:pt idx="137">
                  <c:v>260</c:v>
                </c:pt>
                <c:pt idx="138">
                  <c:v>283</c:v>
                </c:pt>
                <c:pt idx="139">
                  <c:v>240</c:v>
                </c:pt>
                <c:pt idx="140">
                  <c:v>294</c:v>
                </c:pt>
                <c:pt idx="141">
                  <c:v>300</c:v>
                </c:pt>
                <c:pt idx="142">
                  <c:v>256</c:v>
                </c:pt>
              </c:numCache>
            </c:numRef>
          </c:xVal>
          <c:yVal>
            <c:numRef>
              <c:f>'Heterodyne (300GHz帯抽出)'!$AO$2:$AO$148</c:f>
              <c:numCache>
                <c:formatCode>General</c:formatCode>
                <c:ptCount val="14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14</c:v>
                </c:pt>
                <c:pt idx="45">
                  <c:v>#N/A</c:v>
                </c:pt>
                <c:pt idx="46">
                  <c:v>#N/A</c:v>
                </c:pt>
                <c:pt idx="47">
                  <c:v>26.5</c:v>
                </c:pt>
                <c:pt idx="48">
                  <c:v>26.5</c:v>
                </c:pt>
                <c:pt idx="49">
                  <c:v>16</c:v>
                </c:pt>
                <c:pt idx="50">
                  <c:v>36</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36</c:v>
                </c:pt>
                <c:pt idx="132">
                  <c:v>#N/A</c:v>
                </c:pt>
                <c:pt idx="133">
                  <c:v>#N/A</c:v>
                </c:pt>
                <c:pt idx="134">
                  <c:v>#N/A</c:v>
                </c:pt>
                <c:pt idx="135">
                  <c:v>14</c:v>
                </c:pt>
                <c:pt idx="136">
                  <c:v>13.4</c:v>
                </c:pt>
                <c:pt idx="137">
                  <c:v>#N/A</c:v>
                </c:pt>
                <c:pt idx="138">
                  <c:v>#N/A</c:v>
                </c:pt>
                <c:pt idx="139">
                  <c:v>#N/A</c:v>
                </c:pt>
                <c:pt idx="140">
                  <c:v>#N/A</c:v>
                </c:pt>
                <c:pt idx="141">
                  <c:v>#N/A</c:v>
                </c:pt>
                <c:pt idx="142">
                  <c:v>#N/A</c:v>
                </c:pt>
                <c:pt idx="143">
                  <c:v>#N/A</c:v>
                </c:pt>
                <c:pt idx="144">
                  <c:v>#N/A</c:v>
                </c:pt>
                <c:pt idx="145">
                  <c:v>#N/A</c:v>
                </c:pt>
                <c:pt idx="146">
                  <c:v>#N/A</c:v>
                </c:pt>
              </c:numCache>
            </c:numRef>
          </c:yVal>
          <c:smooth val="0"/>
          <c:extLst>
            <c:ext xmlns:c16="http://schemas.microsoft.com/office/drawing/2014/chart" uri="{C3380CC4-5D6E-409C-BE32-E72D297353CC}">
              <c16:uniqueId val="{00000001-3CFF-4E19-A342-C7E6589FF9C2}"/>
            </c:ext>
          </c:extLst>
        </c:ser>
        <c:ser>
          <c:idx val="2"/>
          <c:order val="2"/>
          <c:tx>
            <c:strRef>
              <c:f>'Heterodyne (300GHz帯抽出)'!$AP$1</c:f>
              <c:strCache>
                <c:ptCount val="1"/>
                <c:pt idx="0">
                  <c:v>NF w/ LNA CMOS</c:v>
                </c:pt>
              </c:strCache>
            </c:strRef>
          </c:tx>
          <c:spPr>
            <a:ln w="25400" cap="rnd">
              <a:noFill/>
              <a:round/>
            </a:ln>
            <a:effectLst/>
          </c:spPr>
          <c:marker>
            <c:symbol val="circle"/>
            <c:size val="5"/>
            <c:spPr>
              <a:solidFill>
                <a:schemeClr val="accent3"/>
              </a:solidFill>
              <a:ln w="9525">
                <a:solidFill>
                  <a:schemeClr val="accent3"/>
                </a:solidFill>
              </a:ln>
              <a:effectLst/>
            </c:spPr>
          </c:marker>
          <c:xVal>
            <c:numRef>
              <c:f>'Heterodyne (300GHz帯抽出)'!$C$2:$C$148</c:f>
              <c:numCache>
                <c:formatCode>General</c:formatCode>
                <c:ptCount val="147"/>
                <c:pt idx="0">
                  <c:v>304</c:v>
                </c:pt>
                <c:pt idx="1">
                  <c:v>304</c:v>
                </c:pt>
                <c:pt idx="3">
                  <c:v>62.5</c:v>
                </c:pt>
                <c:pt idx="4">
                  <c:v>75</c:v>
                </c:pt>
                <c:pt idx="5">
                  <c:v>92.5</c:v>
                </c:pt>
                <c:pt idx="6">
                  <c:v>115</c:v>
                </c:pt>
                <c:pt idx="7">
                  <c:v>140</c:v>
                </c:pt>
                <c:pt idx="8">
                  <c:v>180</c:v>
                </c:pt>
                <c:pt idx="9">
                  <c:v>215</c:v>
                </c:pt>
                <c:pt idx="10">
                  <c:v>275</c:v>
                </c:pt>
                <c:pt idx="11">
                  <c:v>330</c:v>
                </c:pt>
                <c:pt idx="12">
                  <c:v>415</c:v>
                </c:pt>
                <c:pt idx="13">
                  <c:v>500</c:v>
                </c:pt>
                <c:pt idx="14">
                  <c:v>625</c:v>
                </c:pt>
                <c:pt idx="15">
                  <c:v>750</c:v>
                </c:pt>
                <c:pt idx="16">
                  <c:v>925</c:v>
                </c:pt>
                <c:pt idx="17">
                  <c:v>1150</c:v>
                </c:pt>
                <c:pt idx="18">
                  <c:v>1400</c:v>
                </c:pt>
                <c:pt idx="19">
                  <c:v>2750</c:v>
                </c:pt>
                <c:pt idx="21">
                  <c:v>62.5</c:v>
                </c:pt>
                <c:pt idx="22">
                  <c:v>75</c:v>
                </c:pt>
                <c:pt idx="23">
                  <c:v>92.5</c:v>
                </c:pt>
                <c:pt idx="24">
                  <c:v>115</c:v>
                </c:pt>
                <c:pt idx="25">
                  <c:v>140</c:v>
                </c:pt>
                <c:pt idx="26">
                  <c:v>180</c:v>
                </c:pt>
                <c:pt idx="27">
                  <c:v>215</c:v>
                </c:pt>
                <c:pt idx="28">
                  <c:v>275</c:v>
                </c:pt>
                <c:pt idx="29">
                  <c:v>330</c:v>
                </c:pt>
                <c:pt idx="30">
                  <c:v>415</c:v>
                </c:pt>
                <c:pt idx="31">
                  <c:v>500</c:v>
                </c:pt>
                <c:pt idx="32">
                  <c:v>625</c:v>
                </c:pt>
                <c:pt idx="33">
                  <c:v>750</c:v>
                </c:pt>
                <c:pt idx="34">
                  <c:v>925</c:v>
                </c:pt>
                <c:pt idx="35">
                  <c:v>1150</c:v>
                </c:pt>
                <c:pt idx="37">
                  <c:v>308</c:v>
                </c:pt>
                <c:pt idx="38">
                  <c:v>275</c:v>
                </c:pt>
                <c:pt idx="39">
                  <c:v>330</c:v>
                </c:pt>
                <c:pt idx="40">
                  <c:v>415</c:v>
                </c:pt>
                <c:pt idx="41">
                  <c:v>240</c:v>
                </c:pt>
                <c:pt idx="42">
                  <c:v>290</c:v>
                </c:pt>
                <c:pt idx="43">
                  <c:v>400</c:v>
                </c:pt>
                <c:pt idx="44">
                  <c:v>230</c:v>
                </c:pt>
                <c:pt idx="45">
                  <c:v>290</c:v>
                </c:pt>
                <c:pt idx="46">
                  <c:v>266</c:v>
                </c:pt>
                <c:pt idx="47">
                  <c:v>240</c:v>
                </c:pt>
                <c:pt idx="48">
                  <c:v>240</c:v>
                </c:pt>
                <c:pt idx="49">
                  <c:v>240</c:v>
                </c:pt>
                <c:pt idx="50">
                  <c:v>320</c:v>
                </c:pt>
                <c:pt idx="51">
                  <c:v>200</c:v>
                </c:pt>
                <c:pt idx="52">
                  <c:v>240</c:v>
                </c:pt>
                <c:pt idx="54">
                  <c:v>670</c:v>
                </c:pt>
                <c:pt idx="55">
                  <c:v>670</c:v>
                </c:pt>
                <c:pt idx="56">
                  <c:v>670</c:v>
                </c:pt>
                <c:pt idx="57">
                  <c:v>670</c:v>
                </c:pt>
                <c:pt idx="58">
                  <c:v>670</c:v>
                </c:pt>
                <c:pt idx="59">
                  <c:v>670</c:v>
                </c:pt>
                <c:pt idx="60">
                  <c:v>291</c:v>
                </c:pt>
                <c:pt idx="61">
                  <c:v>291</c:v>
                </c:pt>
                <c:pt idx="62">
                  <c:v>291</c:v>
                </c:pt>
                <c:pt idx="63">
                  <c:v>204</c:v>
                </c:pt>
                <c:pt idx="64">
                  <c:v>202</c:v>
                </c:pt>
                <c:pt idx="65">
                  <c:v>195</c:v>
                </c:pt>
                <c:pt idx="66">
                  <c:v>118.5</c:v>
                </c:pt>
                <c:pt idx="67">
                  <c:v>117.5</c:v>
                </c:pt>
                <c:pt idx="68">
                  <c:v>116</c:v>
                </c:pt>
                <c:pt idx="69">
                  <c:v>115</c:v>
                </c:pt>
                <c:pt idx="70">
                  <c:v>125</c:v>
                </c:pt>
                <c:pt idx="71">
                  <c:v>125</c:v>
                </c:pt>
                <c:pt idx="72">
                  <c:v>125</c:v>
                </c:pt>
                <c:pt idx="73">
                  <c:v>400.005</c:v>
                </c:pt>
                <c:pt idx="74">
                  <c:v>370.005</c:v>
                </c:pt>
                <c:pt idx="75">
                  <c:v>300.10000000000002</c:v>
                </c:pt>
                <c:pt idx="76">
                  <c:v>301</c:v>
                </c:pt>
                <c:pt idx="77">
                  <c:v>301</c:v>
                </c:pt>
                <c:pt idx="78">
                  <c:v>241</c:v>
                </c:pt>
                <c:pt idx="79">
                  <c:v>300.05</c:v>
                </c:pt>
                <c:pt idx="80">
                  <c:v>300.05</c:v>
                </c:pt>
                <c:pt idx="81">
                  <c:v>300.05</c:v>
                </c:pt>
                <c:pt idx="82">
                  <c:v>300.10000000000002</c:v>
                </c:pt>
                <c:pt idx="83">
                  <c:v>300.10000000000002</c:v>
                </c:pt>
                <c:pt idx="84">
                  <c:v>600.1</c:v>
                </c:pt>
                <c:pt idx="85">
                  <c:v>600.1</c:v>
                </c:pt>
                <c:pt idx="86">
                  <c:v>235</c:v>
                </c:pt>
                <c:pt idx="87">
                  <c:v>260</c:v>
                </c:pt>
                <c:pt idx="88">
                  <c:v>180</c:v>
                </c:pt>
                <c:pt idx="89">
                  <c:v>200.1</c:v>
                </c:pt>
                <c:pt idx="90">
                  <c:v>200.1</c:v>
                </c:pt>
                <c:pt idx="91">
                  <c:v>140.19999999999999</c:v>
                </c:pt>
                <c:pt idx="92">
                  <c:v>140.1</c:v>
                </c:pt>
                <c:pt idx="93">
                  <c:v>120</c:v>
                </c:pt>
                <c:pt idx="94">
                  <c:v>120</c:v>
                </c:pt>
                <c:pt idx="95">
                  <c:v>120</c:v>
                </c:pt>
                <c:pt idx="96">
                  <c:v>180</c:v>
                </c:pt>
                <c:pt idx="97">
                  <c:v>220</c:v>
                </c:pt>
                <c:pt idx="98">
                  <c:v>92.5</c:v>
                </c:pt>
                <c:pt idx="99">
                  <c:v>97</c:v>
                </c:pt>
                <c:pt idx="100">
                  <c:v>300</c:v>
                </c:pt>
                <c:pt idx="101">
                  <c:v>338</c:v>
                </c:pt>
                <c:pt idx="102">
                  <c:v>270</c:v>
                </c:pt>
                <c:pt idx="103">
                  <c:v>298</c:v>
                </c:pt>
                <c:pt idx="104">
                  <c:v>187</c:v>
                </c:pt>
                <c:pt idx="105">
                  <c:v>195.5</c:v>
                </c:pt>
                <c:pt idx="106">
                  <c:v>140</c:v>
                </c:pt>
                <c:pt idx="107">
                  <c:v>140</c:v>
                </c:pt>
                <c:pt idx="108">
                  <c:v>140</c:v>
                </c:pt>
                <c:pt idx="109">
                  <c:v>140</c:v>
                </c:pt>
                <c:pt idx="110">
                  <c:v>140</c:v>
                </c:pt>
                <c:pt idx="111">
                  <c:v>143</c:v>
                </c:pt>
                <c:pt idx="112">
                  <c:v>77</c:v>
                </c:pt>
                <c:pt idx="113">
                  <c:v>77.400000000000006</c:v>
                </c:pt>
                <c:pt idx="114">
                  <c:v>200</c:v>
                </c:pt>
                <c:pt idx="115">
                  <c:v>178</c:v>
                </c:pt>
                <c:pt idx="116">
                  <c:v>180</c:v>
                </c:pt>
                <c:pt idx="117">
                  <c:v>210</c:v>
                </c:pt>
                <c:pt idx="118">
                  <c:v>210</c:v>
                </c:pt>
                <c:pt idx="119">
                  <c:v>250</c:v>
                </c:pt>
                <c:pt idx="120">
                  <c:v>297.5</c:v>
                </c:pt>
                <c:pt idx="121">
                  <c:v>290</c:v>
                </c:pt>
                <c:pt idx="122">
                  <c:v>220</c:v>
                </c:pt>
                <c:pt idx="123">
                  <c:v>200</c:v>
                </c:pt>
                <c:pt idx="124">
                  <c:v>200</c:v>
                </c:pt>
                <c:pt idx="125">
                  <c:v>200</c:v>
                </c:pt>
                <c:pt idx="126">
                  <c:v>200</c:v>
                </c:pt>
                <c:pt idx="127">
                  <c:v>260</c:v>
                </c:pt>
                <c:pt idx="128">
                  <c:v>226</c:v>
                </c:pt>
                <c:pt idx="130">
                  <c:v>220</c:v>
                </c:pt>
                <c:pt idx="131">
                  <c:v>320</c:v>
                </c:pt>
                <c:pt idx="132">
                  <c:v>245</c:v>
                </c:pt>
                <c:pt idx="133">
                  <c:v>240</c:v>
                </c:pt>
                <c:pt idx="134">
                  <c:v>240</c:v>
                </c:pt>
                <c:pt idx="135">
                  <c:v>230</c:v>
                </c:pt>
                <c:pt idx="136">
                  <c:v>240</c:v>
                </c:pt>
                <c:pt idx="137">
                  <c:v>260</c:v>
                </c:pt>
                <c:pt idx="138">
                  <c:v>283</c:v>
                </c:pt>
                <c:pt idx="139">
                  <c:v>240</c:v>
                </c:pt>
                <c:pt idx="140">
                  <c:v>294</c:v>
                </c:pt>
                <c:pt idx="141">
                  <c:v>300</c:v>
                </c:pt>
                <c:pt idx="142">
                  <c:v>256</c:v>
                </c:pt>
              </c:numCache>
            </c:numRef>
          </c:xVal>
          <c:yVal>
            <c:numRef>
              <c:f>'Heterodyne (300GHz帯抽出)'!$AP$2:$AP$148</c:f>
              <c:numCache>
                <c:formatCode>General</c:formatCode>
                <c:ptCount val="14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numCache>
            </c:numRef>
          </c:yVal>
          <c:smooth val="0"/>
          <c:extLst>
            <c:ext xmlns:c16="http://schemas.microsoft.com/office/drawing/2014/chart" uri="{C3380CC4-5D6E-409C-BE32-E72D297353CC}">
              <c16:uniqueId val="{00000002-3CFF-4E19-A342-C7E6589FF9C2}"/>
            </c:ext>
          </c:extLst>
        </c:ser>
        <c:ser>
          <c:idx val="3"/>
          <c:order val="3"/>
          <c:tx>
            <c:strRef>
              <c:f>'Heterodyne (300GHz帯抽出)'!$AQ$1</c:f>
              <c:strCache>
                <c:ptCount val="1"/>
                <c:pt idx="0">
                  <c:v>NF w/o LNA CMOS</c:v>
                </c:pt>
              </c:strCache>
            </c:strRef>
          </c:tx>
          <c:spPr>
            <a:ln w="25400" cap="rnd">
              <a:noFill/>
              <a:round/>
            </a:ln>
            <a:effectLst/>
          </c:spPr>
          <c:marker>
            <c:symbol val="circle"/>
            <c:size val="5"/>
            <c:spPr>
              <a:solidFill>
                <a:schemeClr val="accent4"/>
              </a:solidFill>
              <a:ln w="9525">
                <a:solidFill>
                  <a:schemeClr val="accent4"/>
                </a:solidFill>
              </a:ln>
              <a:effectLst/>
            </c:spPr>
          </c:marker>
          <c:xVal>
            <c:numRef>
              <c:f>'Heterodyne (300GHz帯抽出)'!$C$2:$C$148</c:f>
              <c:numCache>
                <c:formatCode>General</c:formatCode>
                <c:ptCount val="147"/>
                <c:pt idx="0">
                  <c:v>304</c:v>
                </c:pt>
                <c:pt idx="1">
                  <c:v>304</c:v>
                </c:pt>
                <c:pt idx="3">
                  <c:v>62.5</c:v>
                </c:pt>
                <c:pt idx="4">
                  <c:v>75</c:v>
                </c:pt>
                <c:pt idx="5">
                  <c:v>92.5</c:v>
                </c:pt>
                <c:pt idx="6">
                  <c:v>115</c:v>
                </c:pt>
                <c:pt idx="7">
                  <c:v>140</c:v>
                </c:pt>
                <c:pt idx="8">
                  <c:v>180</c:v>
                </c:pt>
                <c:pt idx="9">
                  <c:v>215</c:v>
                </c:pt>
                <c:pt idx="10">
                  <c:v>275</c:v>
                </c:pt>
                <c:pt idx="11">
                  <c:v>330</c:v>
                </c:pt>
                <c:pt idx="12">
                  <c:v>415</c:v>
                </c:pt>
                <c:pt idx="13">
                  <c:v>500</c:v>
                </c:pt>
                <c:pt idx="14">
                  <c:v>625</c:v>
                </c:pt>
                <c:pt idx="15">
                  <c:v>750</c:v>
                </c:pt>
                <c:pt idx="16">
                  <c:v>925</c:v>
                </c:pt>
                <c:pt idx="17">
                  <c:v>1150</c:v>
                </c:pt>
                <c:pt idx="18">
                  <c:v>1400</c:v>
                </c:pt>
                <c:pt idx="19">
                  <c:v>2750</c:v>
                </c:pt>
                <c:pt idx="21">
                  <c:v>62.5</c:v>
                </c:pt>
                <c:pt idx="22">
                  <c:v>75</c:v>
                </c:pt>
                <c:pt idx="23">
                  <c:v>92.5</c:v>
                </c:pt>
                <c:pt idx="24">
                  <c:v>115</c:v>
                </c:pt>
                <c:pt idx="25">
                  <c:v>140</c:v>
                </c:pt>
                <c:pt idx="26">
                  <c:v>180</c:v>
                </c:pt>
                <c:pt idx="27">
                  <c:v>215</c:v>
                </c:pt>
                <c:pt idx="28">
                  <c:v>275</c:v>
                </c:pt>
                <c:pt idx="29">
                  <c:v>330</c:v>
                </c:pt>
                <c:pt idx="30">
                  <c:v>415</c:v>
                </c:pt>
                <c:pt idx="31">
                  <c:v>500</c:v>
                </c:pt>
                <c:pt idx="32">
                  <c:v>625</c:v>
                </c:pt>
                <c:pt idx="33">
                  <c:v>750</c:v>
                </c:pt>
                <c:pt idx="34">
                  <c:v>925</c:v>
                </c:pt>
                <c:pt idx="35">
                  <c:v>1150</c:v>
                </c:pt>
                <c:pt idx="37">
                  <c:v>308</c:v>
                </c:pt>
                <c:pt idx="38">
                  <c:v>275</c:v>
                </c:pt>
                <c:pt idx="39">
                  <c:v>330</c:v>
                </c:pt>
                <c:pt idx="40">
                  <c:v>415</c:v>
                </c:pt>
                <c:pt idx="41">
                  <c:v>240</c:v>
                </c:pt>
                <c:pt idx="42">
                  <c:v>290</c:v>
                </c:pt>
                <c:pt idx="43">
                  <c:v>400</c:v>
                </c:pt>
                <c:pt idx="44">
                  <c:v>230</c:v>
                </c:pt>
                <c:pt idx="45">
                  <c:v>290</c:v>
                </c:pt>
                <c:pt idx="46">
                  <c:v>266</c:v>
                </c:pt>
                <c:pt idx="47">
                  <c:v>240</c:v>
                </c:pt>
                <c:pt idx="48">
                  <c:v>240</c:v>
                </c:pt>
                <c:pt idx="49">
                  <c:v>240</c:v>
                </c:pt>
                <c:pt idx="50">
                  <c:v>320</c:v>
                </c:pt>
                <c:pt idx="51">
                  <c:v>200</c:v>
                </c:pt>
                <c:pt idx="52">
                  <c:v>240</c:v>
                </c:pt>
                <c:pt idx="54">
                  <c:v>670</c:v>
                </c:pt>
                <c:pt idx="55">
                  <c:v>670</c:v>
                </c:pt>
                <c:pt idx="56">
                  <c:v>670</c:v>
                </c:pt>
                <c:pt idx="57">
                  <c:v>670</c:v>
                </c:pt>
                <c:pt idx="58">
                  <c:v>670</c:v>
                </c:pt>
                <c:pt idx="59">
                  <c:v>670</c:v>
                </c:pt>
                <c:pt idx="60">
                  <c:v>291</c:v>
                </c:pt>
                <c:pt idx="61">
                  <c:v>291</c:v>
                </c:pt>
                <c:pt idx="62">
                  <c:v>291</c:v>
                </c:pt>
                <c:pt idx="63">
                  <c:v>204</c:v>
                </c:pt>
                <c:pt idx="64">
                  <c:v>202</c:v>
                </c:pt>
                <c:pt idx="65">
                  <c:v>195</c:v>
                </c:pt>
                <c:pt idx="66">
                  <c:v>118.5</c:v>
                </c:pt>
                <c:pt idx="67">
                  <c:v>117.5</c:v>
                </c:pt>
                <c:pt idx="68">
                  <c:v>116</c:v>
                </c:pt>
                <c:pt idx="69">
                  <c:v>115</c:v>
                </c:pt>
                <c:pt idx="70">
                  <c:v>125</c:v>
                </c:pt>
                <c:pt idx="71">
                  <c:v>125</c:v>
                </c:pt>
                <c:pt idx="72">
                  <c:v>125</c:v>
                </c:pt>
                <c:pt idx="73">
                  <c:v>400.005</c:v>
                </c:pt>
                <c:pt idx="74">
                  <c:v>370.005</c:v>
                </c:pt>
                <c:pt idx="75">
                  <c:v>300.10000000000002</c:v>
                </c:pt>
                <c:pt idx="76">
                  <c:v>301</c:v>
                </c:pt>
                <c:pt idx="77">
                  <c:v>301</c:v>
                </c:pt>
                <c:pt idx="78">
                  <c:v>241</c:v>
                </c:pt>
                <c:pt idx="79">
                  <c:v>300.05</c:v>
                </c:pt>
                <c:pt idx="80">
                  <c:v>300.05</c:v>
                </c:pt>
                <c:pt idx="81">
                  <c:v>300.05</c:v>
                </c:pt>
                <c:pt idx="82">
                  <c:v>300.10000000000002</c:v>
                </c:pt>
                <c:pt idx="83">
                  <c:v>300.10000000000002</c:v>
                </c:pt>
                <c:pt idx="84">
                  <c:v>600.1</c:v>
                </c:pt>
                <c:pt idx="85">
                  <c:v>600.1</c:v>
                </c:pt>
                <c:pt idx="86">
                  <c:v>235</c:v>
                </c:pt>
                <c:pt idx="87">
                  <c:v>260</c:v>
                </c:pt>
                <c:pt idx="88">
                  <c:v>180</c:v>
                </c:pt>
                <c:pt idx="89">
                  <c:v>200.1</c:v>
                </c:pt>
                <c:pt idx="90">
                  <c:v>200.1</c:v>
                </c:pt>
                <c:pt idx="91">
                  <c:v>140.19999999999999</c:v>
                </c:pt>
                <c:pt idx="92">
                  <c:v>140.1</c:v>
                </c:pt>
                <c:pt idx="93">
                  <c:v>120</c:v>
                </c:pt>
                <c:pt idx="94">
                  <c:v>120</c:v>
                </c:pt>
                <c:pt idx="95">
                  <c:v>120</c:v>
                </c:pt>
                <c:pt idx="96">
                  <c:v>180</c:v>
                </c:pt>
                <c:pt idx="97">
                  <c:v>220</c:v>
                </c:pt>
                <c:pt idx="98">
                  <c:v>92.5</c:v>
                </c:pt>
                <c:pt idx="99">
                  <c:v>97</c:v>
                </c:pt>
                <c:pt idx="100">
                  <c:v>300</c:v>
                </c:pt>
                <c:pt idx="101">
                  <c:v>338</c:v>
                </c:pt>
                <c:pt idx="102">
                  <c:v>270</c:v>
                </c:pt>
                <c:pt idx="103">
                  <c:v>298</c:v>
                </c:pt>
                <c:pt idx="104">
                  <c:v>187</c:v>
                </c:pt>
                <c:pt idx="105">
                  <c:v>195.5</c:v>
                </c:pt>
                <c:pt idx="106">
                  <c:v>140</c:v>
                </c:pt>
                <c:pt idx="107">
                  <c:v>140</c:v>
                </c:pt>
                <c:pt idx="108">
                  <c:v>140</c:v>
                </c:pt>
                <c:pt idx="109">
                  <c:v>140</c:v>
                </c:pt>
                <c:pt idx="110">
                  <c:v>140</c:v>
                </c:pt>
                <c:pt idx="111">
                  <c:v>143</c:v>
                </c:pt>
                <c:pt idx="112">
                  <c:v>77</c:v>
                </c:pt>
                <c:pt idx="113">
                  <c:v>77.400000000000006</c:v>
                </c:pt>
                <c:pt idx="114">
                  <c:v>200</c:v>
                </c:pt>
                <c:pt idx="115">
                  <c:v>178</c:v>
                </c:pt>
                <c:pt idx="116">
                  <c:v>180</c:v>
                </c:pt>
                <c:pt idx="117">
                  <c:v>210</c:v>
                </c:pt>
                <c:pt idx="118">
                  <c:v>210</c:v>
                </c:pt>
                <c:pt idx="119">
                  <c:v>250</c:v>
                </c:pt>
                <c:pt idx="120">
                  <c:v>297.5</c:v>
                </c:pt>
                <c:pt idx="121">
                  <c:v>290</c:v>
                </c:pt>
                <c:pt idx="122">
                  <c:v>220</c:v>
                </c:pt>
                <c:pt idx="123">
                  <c:v>200</c:v>
                </c:pt>
                <c:pt idx="124">
                  <c:v>200</c:v>
                </c:pt>
                <c:pt idx="125">
                  <c:v>200</c:v>
                </c:pt>
                <c:pt idx="126">
                  <c:v>200</c:v>
                </c:pt>
                <c:pt idx="127">
                  <c:v>260</c:v>
                </c:pt>
                <c:pt idx="128">
                  <c:v>226</c:v>
                </c:pt>
                <c:pt idx="130">
                  <c:v>220</c:v>
                </c:pt>
                <c:pt idx="131">
                  <c:v>320</c:v>
                </c:pt>
                <c:pt idx="132">
                  <c:v>245</c:v>
                </c:pt>
                <c:pt idx="133">
                  <c:v>240</c:v>
                </c:pt>
                <c:pt idx="134">
                  <c:v>240</c:v>
                </c:pt>
                <c:pt idx="135">
                  <c:v>230</c:v>
                </c:pt>
                <c:pt idx="136">
                  <c:v>240</c:v>
                </c:pt>
                <c:pt idx="137">
                  <c:v>260</c:v>
                </c:pt>
                <c:pt idx="138">
                  <c:v>283</c:v>
                </c:pt>
                <c:pt idx="139">
                  <c:v>240</c:v>
                </c:pt>
                <c:pt idx="140">
                  <c:v>294</c:v>
                </c:pt>
                <c:pt idx="141">
                  <c:v>300</c:v>
                </c:pt>
                <c:pt idx="142">
                  <c:v>256</c:v>
                </c:pt>
              </c:numCache>
            </c:numRef>
          </c:xVal>
          <c:yVal>
            <c:numRef>
              <c:f>'Heterodyne (300GHz帯抽出)'!$AQ$2:$AQ$148</c:f>
              <c:numCache>
                <c:formatCode>General</c:formatCode>
                <c:ptCount val="14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27</c:v>
                </c:pt>
                <c:pt idx="46">
                  <c:v>22.9</c:v>
                </c:pt>
                <c:pt idx="47">
                  <c:v>#N/A</c:v>
                </c:pt>
                <c:pt idx="48">
                  <c:v>#N/A</c:v>
                </c:pt>
                <c:pt idx="49">
                  <c:v>#N/A</c:v>
                </c:pt>
                <c:pt idx="50">
                  <c:v>#N/A</c:v>
                </c:pt>
                <c:pt idx="51">
                  <c:v>29.9</c:v>
                </c:pt>
                <c:pt idx="52">
                  <c:v>15</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19</c:v>
                </c:pt>
                <c:pt idx="138">
                  <c:v>38</c:v>
                </c:pt>
                <c:pt idx="139">
                  <c:v>15</c:v>
                </c:pt>
                <c:pt idx="140">
                  <c:v>27</c:v>
                </c:pt>
                <c:pt idx="141">
                  <c:v>20</c:v>
                </c:pt>
                <c:pt idx="142">
                  <c:v>#N/A</c:v>
                </c:pt>
                <c:pt idx="143">
                  <c:v>#N/A</c:v>
                </c:pt>
                <c:pt idx="144">
                  <c:v>#N/A</c:v>
                </c:pt>
                <c:pt idx="145">
                  <c:v>#N/A</c:v>
                </c:pt>
                <c:pt idx="146">
                  <c:v>#N/A</c:v>
                </c:pt>
              </c:numCache>
            </c:numRef>
          </c:yVal>
          <c:smooth val="0"/>
          <c:extLst>
            <c:ext xmlns:c16="http://schemas.microsoft.com/office/drawing/2014/chart" uri="{C3380CC4-5D6E-409C-BE32-E72D297353CC}">
              <c16:uniqueId val="{00000003-3CFF-4E19-A342-C7E6589FF9C2}"/>
            </c:ext>
          </c:extLst>
        </c:ser>
        <c:ser>
          <c:idx val="4"/>
          <c:order val="4"/>
          <c:tx>
            <c:strRef>
              <c:f>'Heterodyne (300GHz帯抽出)'!$AR$1</c:f>
              <c:strCache>
                <c:ptCount val="1"/>
                <c:pt idx="0">
                  <c:v>NF w/ LNA InPHEMT</c:v>
                </c:pt>
              </c:strCache>
            </c:strRef>
          </c:tx>
          <c:spPr>
            <a:ln w="25400" cap="rnd">
              <a:noFill/>
              <a:round/>
            </a:ln>
            <a:effectLst/>
          </c:spPr>
          <c:marker>
            <c:symbol val="circle"/>
            <c:size val="5"/>
            <c:spPr>
              <a:solidFill>
                <a:schemeClr val="accent5"/>
              </a:solidFill>
              <a:ln w="9525">
                <a:solidFill>
                  <a:schemeClr val="accent5"/>
                </a:solidFill>
              </a:ln>
              <a:effectLst/>
            </c:spPr>
          </c:marker>
          <c:xVal>
            <c:numRef>
              <c:f>'Heterodyne (300GHz帯抽出)'!$C$2:$C$148</c:f>
              <c:numCache>
                <c:formatCode>General</c:formatCode>
                <c:ptCount val="147"/>
                <c:pt idx="0">
                  <c:v>304</c:v>
                </c:pt>
                <c:pt idx="1">
                  <c:v>304</c:v>
                </c:pt>
                <c:pt idx="3">
                  <c:v>62.5</c:v>
                </c:pt>
                <c:pt idx="4">
                  <c:v>75</c:v>
                </c:pt>
                <c:pt idx="5">
                  <c:v>92.5</c:v>
                </c:pt>
                <c:pt idx="6">
                  <c:v>115</c:v>
                </c:pt>
                <c:pt idx="7">
                  <c:v>140</c:v>
                </c:pt>
                <c:pt idx="8">
                  <c:v>180</c:v>
                </c:pt>
                <c:pt idx="9">
                  <c:v>215</c:v>
                </c:pt>
                <c:pt idx="10">
                  <c:v>275</c:v>
                </c:pt>
                <c:pt idx="11">
                  <c:v>330</c:v>
                </c:pt>
                <c:pt idx="12">
                  <c:v>415</c:v>
                </c:pt>
                <c:pt idx="13">
                  <c:v>500</c:v>
                </c:pt>
                <c:pt idx="14">
                  <c:v>625</c:v>
                </c:pt>
                <c:pt idx="15">
                  <c:v>750</c:v>
                </c:pt>
                <c:pt idx="16">
                  <c:v>925</c:v>
                </c:pt>
                <c:pt idx="17">
                  <c:v>1150</c:v>
                </c:pt>
                <c:pt idx="18">
                  <c:v>1400</c:v>
                </c:pt>
                <c:pt idx="19">
                  <c:v>2750</c:v>
                </c:pt>
                <c:pt idx="21">
                  <c:v>62.5</c:v>
                </c:pt>
                <c:pt idx="22">
                  <c:v>75</c:v>
                </c:pt>
                <c:pt idx="23">
                  <c:v>92.5</c:v>
                </c:pt>
                <c:pt idx="24">
                  <c:v>115</c:v>
                </c:pt>
                <c:pt idx="25">
                  <c:v>140</c:v>
                </c:pt>
                <c:pt idx="26">
                  <c:v>180</c:v>
                </c:pt>
                <c:pt idx="27">
                  <c:v>215</c:v>
                </c:pt>
                <c:pt idx="28">
                  <c:v>275</c:v>
                </c:pt>
                <c:pt idx="29">
                  <c:v>330</c:v>
                </c:pt>
                <c:pt idx="30">
                  <c:v>415</c:v>
                </c:pt>
                <c:pt idx="31">
                  <c:v>500</c:v>
                </c:pt>
                <c:pt idx="32">
                  <c:v>625</c:v>
                </c:pt>
                <c:pt idx="33">
                  <c:v>750</c:v>
                </c:pt>
                <c:pt idx="34">
                  <c:v>925</c:v>
                </c:pt>
                <c:pt idx="35">
                  <c:v>1150</c:v>
                </c:pt>
                <c:pt idx="37">
                  <c:v>308</c:v>
                </c:pt>
                <c:pt idx="38">
                  <c:v>275</c:v>
                </c:pt>
                <c:pt idx="39">
                  <c:v>330</c:v>
                </c:pt>
                <c:pt idx="40">
                  <c:v>415</c:v>
                </c:pt>
                <c:pt idx="41">
                  <c:v>240</c:v>
                </c:pt>
                <c:pt idx="42">
                  <c:v>290</c:v>
                </c:pt>
                <c:pt idx="43">
                  <c:v>400</c:v>
                </c:pt>
                <c:pt idx="44">
                  <c:v>230</c:v>
                </c:pt>
                <c:pt idx="45">
                  <c:v>290</c:v>
                </c:pt>
                <c:pt idx="46">
                  <c:v>266</c:v>
                </c:pt>
                <c:pt idx="47">
                  <c:v>240</c:v>
                </c:pt>
                <c:pt idx="48">
                  <c:v>240</c:v>
                </c:pt>
                <c:pt idx="49">
                  <c:v>240</c:v>
                </c:pt>
                <c:pt idx="50">
                  <c:v>320</c:v>
                </c:pt>
                <c:pt idx="51">
                  <c:v>200</c:v>
                </c:pt>
                <c:pt idx="52">
                  <c:v>240</c:v>
                </c:pt>
                <c:pt idx="54">
                  <c:v>670</c:v>
                </c:pt>
                <c:pt idx="55">
                  <c:v>670</c:v>
                </c:pt>
                <c:pt idx="56">
                  <c:v>670</c:v>
                </c:pt>
                <c:pt idx="57">
                  <c:v>670</c:v>
                </c:pt>
                <c:pt idx="58">
                  <c:v>670</c:v>
                </c:pt>
                <c:pt idx="59">
                  <c:v>670</c:v>
                </c:pt>
                <c:pt idx="60">
                  <c:v>291</c:v>
                </c:pt>
                <c:pt idx="61">
                  <c:v>291</c:v>
                </c:pt>
                <c:pt idx="62">
                  <c:v>291</c:v>
                </c:pt>
                <c:pt idx="63">
                  <c:v>204</c:v>
                </c:pt>
                <c:pt idx="64">
                  <c:v>202</c:v>
                </c:pt>
                <c:pt idx="65">
                  <c:v>195</c:v>
                </c:pt>
                <c:pt idx="66">
                  <c:v>118.5</c:v>
                </c:pt>
                <c:pt idx="67">
                  <c:v>117.5</c:v>
                </c:pt>
                <c:pt idx="68">
                  <c:v>116</c:v>
                </c:pt>
                <c:pt idx="69">
                  <c:v>115</c:v>
                </c:pt>
                <c:pt idx="70">
                  <c:v>125</c:v>
                </c:pt>
                <c:pt idx="71">
                  <c:v>125</c:v>
                </c:pt>
                <c:pt idx="72">
                  <c:v>125</c:v>
                </c:pt>
                <c:pt idx="73">
                  <c:v>400.005</c:v>
                </c:pt>
                <c:pt idx="74">
                  <c:v>370.005</c:v>
                </c:pt>
                <c:pt idx="75">
                  <c:v>300.10000000000002</c:v>
                </c:pt>
                <c:pt idx="76">
                  <c:v>301</c:v>
                </c:pt>
                <c:pt idx="77">
                  <c:v>301</c:v>
                </c:pt>
                <c:pt idx="78">
                  <c:v>241</c:v>
                </c:pt>
                <c:pt idx="79">
                  <c:v>300.05</c:v>
                </c:pt>
                <c:pt idx="80">
                  <c:v>300.05</c:v>
                </c:pt>
                <c:pt idx="81">
                  <c:v>300.05</c:v>
                </c:pt>
                <c:pt idx="82">
                  <c:v>300.10000000000002</c:v>
                </c:pt>
                <c:pt idx="83">
                  <c:v>300.10000000000002</c:v>
                </c:pt>
                <c:pt idx="84">
                  <c:v>600.1</c:v>
                </c:pt>
                <c:pt idx="85">
                  <c:v>600.1</c:v>
                </c:pt>
                <c:pt idx="86">
                  <c:v>235</c:v>
                </c:pt>
                <c:pt idx="87">
                  <c:v>260</c:v>
                </c:pt>
                <c:pt idx="88">
                  <c:v>180</c:v>
                </c:pt>
                <c:pt idx="89">
                  <c:v>200.1</c:v>
                </c:pt>
                <c:pt idx="90">
                  <c:v>200.1</c:v>
                </c:pt>
                <c:pt idx="91">
                  <c:v>140.19999999999999</c:v>
                </c:pt>
                <c:pt idx="92">
                  <c:v>140.1</c:v>
                </c:pt>
                <c:pt idx="93">
                  <c:v>120</c:v>
                </c:pt>
                <c:pt idx="94">
                  <c:v>120</c:v>
                </c:pt>
                <c:pt idx="95">
                  <c:v>120</c:v>
                </c:pt>
                <c:pt idx="96">
                  <c:v>180</c:v>
                </c:pt>
                <c:pt idx="97">
                  <c:v>220</c:v>
                </c:pt>
                <c:pt idx="98">
                  <c:v>92.5</c:v>
                </c:pt>
                <c:pt idx="99">
                  <c:v>97</c:v>
                </c:pt>
                <c:pt idx="100">
                  <c:v>300</c:v>
                </c:pt>
                <c:pt idx="101">
                  <c:v>338</c:v>
                </c:pt>
                <c:pt idx="102">
                  <c:v>270</c:v>
                </c:pt>
                <c:pt idx="103">
                  <c:v>298</c:v>
                </c:pt>
                <c:pt idx="104">
                  <c:v>187</c:v>
                </c:pt>
                <c:pt idx="105">
                  <c:v>195.5</c:v>
                </c:pt>
                <c:pt idx="106">
                  <c:v>140</c:v>
                </c:pt>
                <c:pt idx="107">
                  <c:v>140</c:v>
                </c:pt>
                <c:pt idx="108">
                  <c:v>140</c:v>
                </c:pt>
                <c:pt idx="109">
                  <c:v>140</c:v>
                </c:pt>
                <c:pt idx="110">
                  <c:v>140</c:v>
                </c:pt>
                <c:pt idx="111">
                  <c:v>143</c:v>
                </c:pt>
                <c:pt idx="112">
                  <c:v>77</c:v>
                </c:pt>
                <c:pt idx="113">
                  <c:v>77.400000000000006</c:v>
                </c:pt>
                <c:pt idx="114">
                  <c:v>200</c:v>
                </c:pt>
                <c:pt idx="115">
                  <c:v>178</c:v>
                </c:pt>
                <c:pt idx="116">
                  <c:v>180</c:v>
                </c:pt>
                <c:pt idx="117">
                  <c:v>210</c:v>
                </c:pt>
                <c:pt idx="118">
                  <c:v>210</c:v>
                </c:pt>
                <c:pt idx="119">
                  <c:v>250</c:v>
                </c:pt>
                <c:pt idx="120">
                  <c:v>297.5</c:v>
                </c:pt>
                <c:pt idx="121">
                  <c:v>290</c:v>
                </c:pt>
                <c:pt idx="122">
                  <c:v>220</c:v>
                </c:pt>
                <c:pt idx="123">
                  <c:v>200</c:v>
                </c:pt>
                <c:pt idx="124">
                  <c:v>200</c:v>
                </c:pt>
                <c:pt idx="125">
                  <c:v>200</c:v>
                </c:pt>
                <c:pt idx="126">
                  <c:v>200</c:v>
                </c:pt>
                <c:pt idx="127">
                  <c:v>260</c:v>
                </c:pt>
                <c:pt idx="128">
                  <c:v>226</c:v>
                </c:pt>
                <c:pt idx="130">
                  <c:v>220</c:v>
                </c:pt>
                <c:pt idx="131">
                  <c:v>320</c:v>
                </c:pt>
                <c:pt idx="132">
                  <c:v>245</c:v>
                </c:pt>
                <c:pt idx="133">
                  <c:v>240</c:v>
                </c:pt>
                <c:pt idx="134">
                  <c:v>240</c:v>
                </c:pt>
                <c:pt idx="135">
                  <c:v>230</c:v>
                </c:pt>
                <c:pt idx="136">
                  <c:v>240</c:v>
                </c:pt>
                <c:pt idx="137">
                  <c:v>260</c:v>
                </c:pt>
                <c:pt idx="138">
                  <c:v>283</c:v>
                </c:pt>
                <c:pt idx="139">
                  <c:v>240</c:v>
                </c:pt>
                <c:pt idx="140">
                  <c:v>294</c:v>
                </c:pt>
                <c:pt idx="141">
                  <c:v>300</c:v>
                </c:pt>
                <c:pt idx="142">
                  <c:v>256</c:v>
                </c:pt>
              </c:numCache>
            </c:numRef>
          </c:xVal>
          <c:yVal>
            <c:numRef>
              <c:f>'Heterodyne (300GHz帯抽出)'!$AR$2:$AR$148</c:f>
              <c:numCache>
                <c:formatCode>General</c:formatCode>
                <c:ptCount val="14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15.04</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numCache>
            </c:numRef>
          </c:yVal>
          <c:smooth val="0"/>
          <c:extLst>
            <c:ext xmlns:c16="http://schemas.microsoft.com/office/drawing/2014/chart" uri="{C3380CC4-5D6E-409C-BE32-E72D297353CC}">
              <c16:uniqueId val="{00000004-3CFF-4E19-A342-C7E6589FF9C2}"/>
            </c:ext>
          </c:extLst>
        </c:ser>
        <c:ser>
          <c:idx val="5"/>
          <c:order val="5"/>
          <c:tx>
            <c:strRef>
              <c:f>'Heterodyne (300GHz帯抽出)'!$AS$1</c:f>
              <c:strCache>
                <c:ptCount val="1"/>
                <c:pt idx="0">
                  <c:v>NF w/o LNA InPHEMT</c:v>
                </c:pt>
              </c:strCache>
            </c:strRef>
          </c:tx>
          <c:spPr>
            <a:ln w="25400" cap="rnd">
              <a:noFill/>
              <a:round/>
            </a:ln>
            <a:effectLst/>
          </c:spPr>
          <c:marker>
            <c:symbol val="circle"/>
            <c:size val="5"/>
            <c:spPr>
              <a:solidFill>
                <a:schemeClr val="accent6"/>
              </a:solidFill>
              <a:ln w="9525">
                <a:solidFill>
                  <a:schemeClr val="accent6"/>
                </a:solidFill>
              </a:ln>
              <a:effectLst/>
            </c:spPr>
          </c:marker>
          <c:xVal>
            <c:numRef>
              <c:f>'Heterodyne (300GHz帯抽出)'!$C$2:$C$148</c:f>
              <c:numCache>
                <c:formatCode>General</c:formatCode>
                <c:ptCount val="147"/>
                <c:pt idx="0">
                  <c:v>304</c:v>
                </c:pt>
                <c:pt idx="1">
                  <c:v>304</c:v>
                </c:pt>
                <c:pt idx="3">
                  <c:v>62.5</c:v>
                </c:pt>
                <c:pt idx="4">
                  <c:v>75</c:v>
                </c:pt>
                <c:pt idx="5">
                  <c:v>92.5</c:v>
                </c:pt>
                <c:pt idx="6">
                  <c:v>115</c:v>
                </c:pt>
                <c:pt idx="7">
                  <c:v>140</c:v>
                </c:pt>
                <c:pt idx="8">
                  <c:v>180</c:v>
                </c:pt>
                <c:pt idx="9">
                  <c:v>215</c:v>
                </c:pt>
                <c:pt idx="10">
                  <c:v>275</c:v>
                </c:pt>
                <c:pt idx="11">
                  <c:v>330</c:v>
                </c:pt>
                <c:pt idx="12">
                  <c:v>415</c:v>
                </c:pt>
                <c:pt idx="13">
                  <c:v>500</c:v>
                </c:pt>
                <c:pt idx="14">
                  <c:v>625</c:v>
                </c:pt>
                <c:pt idx="15">
                  <c:v>750</c:v>
                </c:pt>
                <c:pt idx="16">
                  <c:v>925</c:v>
                </c:pt>
                <c:pt idx="17">
                  <c:v>1150</c:v>
                </c:pt>
                <c:pt idx="18">
                  <c:v>1400</c:v>
                </c:pt>
                <c:pt idx="19">
                  <c:v>2750</c:v>
                </c:pt>
                <c:pt idx="21">
                  <c:v>62.5</c:v>
                </c:pt>
                <c:pt idx="22">
                  <c:v>75</c:v>
                </c:pt>
                <c:pt idx="23">
                  <c:v>92.5</c:v>
                </c:pt>
                <c:pt idx="24">
                  <c:v>115</c:v>
                </c:pt>
                <c:pt idx="25">
                  <c:v>140</c:v>
                </c:pt>
                <c:pt idx="26">
                  <c:v>180</c:v>
                </c:pt>
                <c:pt idx="27">
                  <c:v>215</c:v>
                </c:pt>
                <c:pt idx="28">
                  <c:v>275</c:v>
                </c:pt>
                <c:pt idx="29">
                  <c:v>330</c:v>
                </c:pt>
                <c:pt idx="30">
                  <c:v>415</c:v>
                </c:pt>
                <c:pt idx="31">
                  <c:v>500</c:v>
                </c:pt>
                <c:pt idx="32">
                  <c:v>625</c:v>
                </c:pt>
                <c:pt idx="33">
                  <c:v>750</c:v>
                </c:pt>
                <c:pt idx="34">
                  <c:v>925</c:v>
                </c:pt>
                <c:pt idx="35">
                  <c:v>1150</c:v>
                </c:pt>
                <c:pt idx="37">
                  <c:v>308</c:v>
                </c:pt>
                <c:pt idx="38">
                  <c:v>275</c:v>
                </c:pt>
                <c:pt idx="39">
                  <c:v>330</c:v>
                </c:pt>
                <c:pt idx="40">
                  <c:v>415</c:v>
                </c:pt>
                <c:pt idx="41">
                  <c:v>240</c:v>
                </c:pt>
                <c:pt idx="42">
                  <c:v>290</c:v>
                </c:pt>
                <c:pt idx="43">
                  <c:v>400</c:v>
                </c:pt>
                <c:pt idx="44">
                  <c:v>230</c:v>
                </c:pt>
                <c:pt idx="45">
                  <c:v>290</c:v>
                </c:pt>
                <c:pt idx="46">
                  <c:v>266</c:v>
                </c:pt>
                <c:pt idx="47">
                  <c:v>240</c:v>
                </c:pt>
                <c:pt idx="48">
                  <c:v>240</c:v>
                </c:pt>
                <c:pt idx="49">
                  <c:v>240</c:v>
                </c:pt>
                <c:pt idx="50">
                  <c:v>320</c:v>
                </c:pt>
                <c:pt idx="51">
                  <c:v>200</c:v>
                </c:pt>
                <c:pt idx="52">
                  <c:v>240</c:v>
                </c:pt>
                <c:pt idx="54">
                  <c:v>670</c:v>
                </c:pt>
                <c:pt idx="55">
                  <c:v>670</c:v>
                </c:pt>
                <c:pt idx="56">
                  <c:v>670</c:v>
                </c:pt>
                <c:pt idx="57">
                  <c:v>670</c:v>
                </c:pt>
                <c:pt idx="58">
                  <c:v>670</c:v>
                </c:pt>
                <c:pt idx="59">
                  <c:v>670</c:v>
                </c:pt>
                <c:pt idx="60">
                  <c:v>291</c:v>
                </c:pt>
                <c:pt idx="61">
                  <c:v>291</c:v>
                </c:pt>
                <c:pt idx="62">
                  <c:v>291</c:v>
                </c:pt>
                <c:pt idx="63">
                  <c:v>204</c:v>
                </c:pt>
                <c:pt idx="64">
                  <c:v>202</c:v>
                </c:pt>
                <c:pt idx="65">
                  <c:v>195</c:v>
                </c:pt>
                <c:pt idx="66">
                  <c:v>118.5</c:v>
                </c:pt>
                <c:pt idx="67">
                  <c:v>117.5</c:v>
                </c:pt>
                <c:pt idx="68">
                  <c:v>116</c:v>
                </c:pt>
                <c:pt idx="69">
                  <c:v>115</c:v>
                </c:pt>
                <c:pt idx="70">
                  <c:v>125</c:v>
                </c:pt>
                <c:pt idx="71">
                  <c:v>125</c:v>
                </c:pt>
                <c:pt idx="72">
                  <c:v>125</c:v>
                </c:pt>
                <c:pt idx="73">
                  <c:v>400.005</c:v>
                </c:pt>
                <c:pt idx="74">
                  <c:v>370.005</c:v>
                </c:pt>
                <c:pt idx="75">
                  <c:v>300.10000000000002</c:v>
                </c:pt>
                <c:pt idx="76">
                  <c:v>301</c:v>
                </c:pt>
                <c:pt idx="77">
                  <c:v>301</c:v>
                </c:pt>
                <c:pt idx="78">
                  <c:v>241</c:v>
                </c:pt>
                <c:pt idx="79">
                  <c:v>300.05</c:v>
                </c:pt>
                <c:pt idx="80">
                  <c:v>300.05</c:v>
                </c:pt>
                <c:pt idx="81">
                  <c:v>300.05</c:v>
                </c:pt>
                <c:pt idx="82">
                  <c:v>300.10000000000002</c:v>
                </c:pt>
                <c:pt idx="83">
                  <c:v>300.10000000000002</c:v>
                </c:pt>
                <c:pt idx="84">
                  <c:v>600.1</c:v>
                </c:pt>
                <c:pt idx="85">
                  <c:v>600.1</c:v>
                </c:pt>
                <c:pt idx="86">
                  <c:v>235</c:v>
                </c:pt>
                <c:pt idx="87">
                  <c:v>260</c:v>
                </c:pt>
                <c:pt idx="88">
                  <c:v>180</c:v>
                </c:pt>
                <c:pt idx="89">
                  <c:v>200.1</c:v>
                </c:pt>
                <c:pt idx="90">
                  <c:v>200.1</c:v>
                </c:pt>
                <c:pt idx="91">
                  <c:v>140.19999999999999</c:v>
                </c:pt>
                <c:pt idx="92">
                  <c:v>140.1</c:v>
                </c:pt>
                <c:pt idx="93">
                  <c:v>120</c:v>
                </c:pt>
                <c:pt idx="94">
                  <c:v>120</c:v>
                </c:pt>
                <c:pt idx="95">
                  <c:v>120</c:v>
                </c:pt>
                <c:pt idx="96">
                  <c:v>180</c:v>
                </c:pt>
                <c:pt idx="97">
                  <c:v>220</c:v>
                </c:pt>
                <c:pt idx="98">
                  <c:v>92.5</c:v>
                </c:pt>
                <c:pt idx="99">
                  <c:v>97</c:v>
                </c:pt>
                <c:pt idx="100">
                  <c:v>300</c:v>
                </c:pt>
                <c:pt idx="101">
                  <c:v>338</c:v>
                </c:pt>
                <c:pt idx="102">
                  <c:v>270</c:v>
                </c:pt>
                <c:pt idx="103">
                  <c:v>298</c:v>
                </c:pt>
                <c:pt idx="104">
                  <c:v>187</c:v>
                </c:pt>
                <c:pt idx="105">
                  <c:v>195.5</c:v>
                </c:pt>
                <c:pt idx="106">
                  <c:v>140</c:v>
                </c:pt>
                <c:pt idx="107">
                  <c:v>140</c:v>
                </c:pt>
                <c:pt idx="108">
                  <c:v>140</c:v>
                </c:pt>
                <c:pt idx="109">
                  <c:v>140</c:v>
                </c:pt>
                <c:pt idx="110">
                  <c:v>140</c:v>
                </c:pt>
                <c:pt idx="111">
                  <c:v>143</c:v>
                </c:pt>
                <c:pt idx="112">
                  <c:v>77</c:v>
                </c:pt>
                <c:pt idx="113">
                  <c:v>77.400000000000006</c:v>
                </c:pt>
                <c:pt idx="114">
                  <c:v>200</c:v>
                </c:pt>
                <c:pt idx="115">
                  <c:v>178</c:v>
                </c:pt>
                <c:pt idx="116">
                  <c:v>180</c:v>
                </c:pt>
                <c:pt idx="117">
                  <c:v>210</c:v>
                </c:pt>
                <c:pt idx="118">
                  <c:v>210</c:v>
                </c:pt>
                <c:pt idx="119">
                  <c:v>250</c:v>
                </c:pt>
                <c:pt idx="120">
                  <c:v>297.5</c:v>
                </c:pt>
                <c:pt idx="121">
                  <c:v>290</c:v>
                </c:pt>
                <c:pt idx="122">
                  <c:v>220</c:v>
                </c:pt>
                <c:pt idx="123">
                  <c:v>200</c:v>
                </c:pt>
                <c:pt idx="124">
                  <c:v>200</c:v>
                </c:pt>
                <c:pt idx="125">
                  <c:v>200</c:v>
                </c:pt>
                <c:pt idx="126">
                  <c:v>200</c:v>
                </c:pt>
                <c:pt idx="127">
                  <c:v>260</c:v>
                </c:pt>
                <c:pt idx="128">
                  <c:v>226</c:v>
                </c:pt>
                <c:pt idx="130">
                  <c:v>220</c:v>
                </c:pt>
                <c:pt idx="131">
                  <c:v>320</c:v>
                </c:pt>
                <c:pt idx="132">
                  <c:v>245</c:v>
                </c:pt>
                <c:pt idx="133">
                  <c:v>240</c:v>
                </c:pt>
                <c:pt idx="134">
                  <c:v>240</c:v>
                </c:pt>
                <c:pt idx="135">
                  <c:v>230</c:v>
                </c:pt>
                <c:pt idx="136">
                  <c:v>240</c:v>
                </c:pt>
                <c:pt idx="137">
                  <c:v>260</c:v>
                </c:pt>
                <c:pt idx="138">
                  <c:v>283</c:v>
                </c:pt>
                <c:pt idx="139">
                  <c:v>240</c:v>
                </c:pt>
                <c:pt idx="140">
                  <c:v>294</c:v>
                </c:pt>
                <c:pt idx="141">
                  <c:v>300</c:v>
                </c:pt>
                <c:pt idx="142">
                  <c:v>256</c:v>
                </c:pt>
              </c:numCache>
            </c:numRef>
          </c:xVal>
          <c:yVal>
            <c:numRef>
              <c:f>'Heterodyne (300GHz帯抽出)'!$AS$2:$AS$148</c:f>
              <c:numCache>
                <c:formatCode>General</c:formatCode>
                <c:ptCount val="14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17</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numCache>
            </c:numRef>
          </c:yVal>
          <c:smooth val="0"/>
          <c:extLst>
            <c:ext xmlns:c16="http://schemas.microsoft.com/office/drawing/2014/chart" uri="{C3380CC4-5D6E-409C-BE32-E72D297353CC}">
              <c16:uniqueId val="{00000005-3CFF-4E19-A342-C7E6589FF9C2}"/>
            </c:ext>
          </c:extLst>
        </c:ser>
        <c:ser>
          <c:idx val="6"/>
          <c:order val="6"/>
          <c:tx>
            <c:strRef>
              <c:f>'Heterodyne (300GHz帯抽出)'!$AT$1</c:f>
              <c:strCache>
                <c:ptCount val="1"/>
                <c:pt idx="0">
                  <c:v>NF w/ LNA mHEMT</c:v>
                </c:pt>
              </c:strCache>
            </c:strRef>
          </c:tx>
          <c:spPr>
            <a:ln w="25400" cap="rnd">
              <a:noFill/>
              <a:round/>
            </a:ln>
            <a:effectLst/>
          </c:spPr>
          <c:marker>
            <c:symbol val="circle"/>
            <c:size val="5"/>
            <c:spPr>
              <a:solidFill>
                <a:schemeClr val="accent1">
                  <a:lumMod val="60000"/>
                </a:schemeClr>
              </a:solidFill>
              <a:ln w="9525">
                <a:solidFill>
                  <a:schemeClr val="accent1">
                    <a:lumMod val="60000"/>
                  </a:schemeClr>
                </a:solidFill>
              </a:ln>
              <a:effectLst/>
            </c:spPr>
          </c:marker>
          <c:xVal>
            <c:numRef>
              <c:f>'Heterodyne (300GHz帯抽出)'!$C$2:$C$148</c:f>
              <c:numCache>
                <c:formatCode>General</c:formatCode>
                <c:ptCount val="147"/>
                <c:pt idx="0">
                  <c:v>304</c:v>
                </c:pt>
                <c:pt idx="1">
                  <c:v>304</c:v>
                </c:pt>
                <c:pt idx="3">
                  <c:v>62.5</c:v>
                </c:pt>
                <c:pt idx="4">
                  <c:v>75</c:v>
                </c:pt>
                <c:pt idx="5">
                  <c:v>92.5</c:v>
                </c:pt>
                <c:pt idx="6">
                  <c:v>115</c:v>
                </c:pt>
                <c:pt idx="7">
                  <c:v>140</c:v>
                </c:pt>
                <c:pt idx="8">
                  <c:v>180</c:v>
                </c:pt>
                <c:pt idx="9">
                  <c:v>215</c:v>
                </c:pt>
                <c:pt idx="10">
                  <c:v>275</c:v>
                </c:pt>
                <c:pt idx="11">
                  <c:v>330</c:v>
                </c:pt>
                <c:pt idx="12">
                  <c:v>415</c:v>
                </c:pt>
                <c:pt idx="13">
                  <c:v>500</c:v>
                </c:pt>
                <c:pt idx="14">
                  <c:v>625</c:v>
                </c:pt>
                <c:pt idx="15">
                  <c:v>750</c:v>
                </c:pt>
                <c:pt idx="16">
                  <c:v>925</c:v>
                </c:pt>
                <c:pt idx="17">
                  <c:v>1150</c:v>
                </c:pt>
                <c:pt idx="18">
                  <c:v>1400</c:v>
                </c:pt>
                <c:pt idx="19">
                  <c:v>2750</c:v>
                </c:pt>
                <c:pt idx="21">
                  <c:v>62.5</c:v>
                </c:pt>
                <c:pt idx="22">
                  <c:v>75</c:v>
                </c:pt>
                <c:pt idx="23">
                  <c:v>92.5</c:v>
                </c:pt>
                <c:pt idx="24">
                  <c:v>115</c:v>
                </c:pt>
                <c:pt idx="25">
                  <c:v>140</c:v>
                </c:pt>
                <c:pt idx="26">
                  <c:v>180</c:v>
                </c:pt>
                <c:pt idx="27">
                  <c:v>215</c:v>
                </c:pt>
                <c:pt idx="28">
                  <c:v>275</c:v>
                </c:pt>
                <c:pt idx="29">
                  <c:v>330</c:v>
                </c:pt>
                <c:pt idx="30">
                  <c:v>415</c:v>
                </c:pt>
                <c:pt idx="31">
                  <c:v>500</c:v>
                </c:pt>
                <c:pt idx="32">
                  <c:v>625</c:v>
                </c:pt>
                <c:pt idx="33">
                  <c:v>750</c:v>
                </c:pt>
                <c:pt idx="34">
                  <c:v>925</c:v>
                </c:pt>
                <c:pt idx="35">
                  <c:v>1150</c:v>
                </c:pt>
                <c:pt idx="37">
                  <c:v>308</c:v>
                </c:pt>
                <c:pt idx="38">
                  <c:v>275</c:v>
                </c:pt>
                <c:pt idx="39">
                  <c:v>330</c:v>
                </c:pt>
                <c:pt idx="40">
                  <c:v>415</c:v>
                </c:pt>
                <c:pt idx="41">
                  <c:v>240</c:v>
                </c:pt>
                <c:pt idx="42">
                  <c:v>290</c:v>
                </c:pt>
                <c:pt idx="43">
                  <c:v>400</c:v>
                </c:pt>
                <c:pt idx="44">
                  <c:v>230</c:v>
                </c:pt>
                <c:pt idx="45">
                  <c:v>290</c:v>
                </c:pt>
                <c:pt idx="46">
                  <c:v>266</c:v>
                </c:pt>
                <c:pt idx="47">
                  <c:v>240</c:v>
                </c:pt>
                <c:pt idx="48">
                  <c:v>240</c:v>
                </c:pt>
                <c:pt idx="49">
                  <c:v>240</c:v>
                </c:pt>
                <c:pt idx="50">
                  <c:v>320</c:v>
                </c:pt>
                <c:pt idx="51">
                  <c:v>200</c:v>
                </c:pt>
                <c:pt idx="52">
                  <c:v>240</c:v>
                </c:pt>
                <c:pt idx="54">
                  <c:v>670</c:v>
                </c:pt>
                <c:pt idx="55">
                  <c:v>670</c:v>
                </c:pt>
                <c:pt idx="56">
                  <c:v>670</c:v>
                </c:pt>
                <c:pt idx="57">
                  <c:v>670</c:v>
                </c:pt>
                <c:pt idx="58">
                  <c:v>670</c:v>
                </c:pt>
                <c:pt idx="59">
                  <c:v>670</c:v>
                </c:pt>
                <c:pt idx="60">
                  <c:v>291</c:v>
                </c:pt>
                <c:pt idx="61">
                  <c:v>291</c:v>
                </c:pt>
                <c:pt idx="62">
                  <c:v>291</c:v>
                </c:pt>
                <c:pt idx="63">
                  <c:v>204</c:v>
                </c:pt>
                <c:pt idx="64">
                  <c:v>202</c:v>
                </c:pt>
                <c:pt idx="65">
                  <c:v>195</c:v>
                </c:pt>
                <c:pt idx="66">
                  <c:v>118.5</c:v>
                </c:pt>
                <c:pt idx="67">
                  <c:v>117.5</c:v>
                </c:pt>
                <c:pt idx="68">
                  <c:v>116</c:v>
                </c:pt>
                <c:pt idx="69">
                  <c:v>115</c:v>
                </c:pt>
                <c:pt idx="70">
                  <c:v>125</c:v>
                </c:pt>
                <c:pt idx="71">
                  <c:v>125</c:v>
                </c:pt>
                <c:pt idx="72">
                  <c:v>125</c:v>
                </c:pt>
                <c:pt idx="73">
                  <c:v>400.005</c:v>
                </c:pt>
                <c:pt idx="74">
                  <c:v>370.005</c:v>
                </c:pt>
                <c:pt idx="75">
                  <c:v>300.10000000000002</c:v>
                </c:pt>
                <c:pt idx="76">
                  <c:v>301</c:v>
                </c:pt>
                <c:pt idx="77">
                  <c:v>301</c:v>
                </c:pt>
                <c:pt idx="78">
                  <c:v>241</c:v>
                </c:pt>
                <c:pt idx="79">
                  <c:v>300.05</c:v>
                </c:pt>
                <c:pt idx="80">
                  <c:v>300.05</c:v>
                </c:pt>
                <c:pt idx="81">
                  <c:v>300.05</c:v>
                </c:pt>
                <c:pt idx="82">
                  <c:v>300.10000000000002</c:v>
                </c:pt>
                <c:pt idx="83">
                  <c:v>300.10000000000002</c:v>
                </c:pt>
                <c:pt idx="84">
                  <c:v>600.1</c:v>
                </c:pt>
                <c:pt idx="85">
                  <c:v>600.1</c:v>
                </c:pt>
                <c:pt idx="86">
                  <c:v>235</c:v>
                </c:pt>
                <c:pt idx="87">
                  <c:v>260</c:v>
                </c:pt>
                <c:pt idx="88">
                  <c:v>180</c:v>
                </c:pt>
                <c:pt idx="89">
                  <c:v>200.1</c:v>
                </c:pt>
                <c:pt idx="90">
                  <c:v>200.1</c:v>
                </c:pt>
                <c:pt idx="91">
                  <c:v>140.19999999999999</c:v>
                </c:pt>
                <c:pt idx="92">
                  <c:v>140.1</c:v>
                </c:pt>
                <c:pt idx="93">
                  <c:v>120</c:v>
                </c:pt>
                <c:pt idx="94">
                  <c:v>120</c:v>
                </c:pt>
                <c:pt idx="95">
                  <c:v>120</c:v>
                </c:pt>
                <c:pt idx="96">
                  <c:v>180</c:v>
                </c:pt>
                <c:pt idx="97">
                  <c:v>220</c:v>
                </c:pt>
                <c:pt idx="98">
                  <c:v>92.5</c:v>
                </c:pt>
                <c:pt idx="99">
                  <c:v>97</c:v>
                </c:pt>
                <c:pt idx="100">
                  <c:v>300</c:v>
                </c:pt>
                <c:pt idx="101">
                  <c:v>338</c:v>
                </c:pt>
                <c:pt idx="102">
                  <c:v>270</c:v>
                </c:pt>
                <c:pt idx="103">
                  <c:v>298</c:v>
                </c:pt>
                <c:pt idx="104">
                  <c:v>187</c:v>
                </c:pt>
                <c:pt idx="105">
                  <c:v>195.5</c:v>
                </c:pt>
                <c:pt idx="106">
                  <c:v>140</c:v>
                </c:pt>
                <c:pt idx="107">
                  <c:v>140</c:v>
                </c:pt>
                <c:pt idx="108">
                  <c:v>140</c:v>
                </c:pt>
                <c:pt idx="109">
                  <c:v>140</c:v>
                </c:pt>
                <c:pt idx="110">
                  <c:v>140</c:v>
                </c:pt>
                <c:pt idx="111">
                  <c:v>143</c:v>
                </c:pt>
                <c:pt idx="112">
                  <c:v>77</c:v>
                </c:pt>
                <c:pt idx="113">
                  <c:v>77.400000000000006</c:v>
                </c:pt>
                <c:pt idx="114">
                  <c:v>200</c:v>
                </c:pt>
                <c:pt idx="115">
                  <c:v>178</c:v>
                </c:pt>
                <c:pt idx="116">
                  <c:v>180</c:v>
                </c:pt>
                <c:pt idx="117">
                  <c:v>210</c:v>
                </c:pt>
                <c:pt idx="118">
                  <c:v>210</c:v>
                </c:pt>
                <c:pt idx="119">
                  <c:v>250</c:v>
                </c:pt>
                <c:pt idx="120">
                  <c:v>297.5</c:v>
                </c:pt>
                <c:pt idx="121">
                  <c:v>290</c:v>
                </c:pt>
                <c:pt idx="122">
                  <c:v>220</c:v>
                </c:pt>
                <c:pt idx="123">
                  <c:v>200</c:v>
                </c:pt>
                <c:pt idx="124">
                  <c:v>200</c:v>
                </c:pt>
                <c:pt idx="125">
                  <c:v>200</c:v>
                </c:pt>
                <c:pt idx="126">
                  <c:v>200</c:v>
                </c:pt>
                <c:pt idx="127">
                  <c:v>260</c:v>
                </c:pt>
                <c:pt idx="128">
                  <c:v>226</c:v>
                </c:pt>
                <c:pt idx="130">
                  <c:v>220</c:v>
                </c:pt>
                <c:pt idx="131">
                  <c:v>320</c:v>
                </c:pt>
                <c:pt idx="132">
                  <c:v>245</c:v>
                </c:pt>
                <c:pt idx="133">
                  <c:v>240</c:v>
                </c:pt>
                <c:pt idx="134">
                  <c:v>240</c:v>
                </c:pt>
                <c:pt idx="135">
                  <c:v>230</c:v>
                </c:pt>
                <c:pt idx="136">
                  <c:v>240</c:v>
                </c:pt>
                <c:pt idx="137">
                  <c:v>260</c:v>
                </c:pt>
                <c:pt idx="138">
                  <c:v>283</c:v>
                </c:pt>
                <c:pt idx="139">
                  <c:v>240</c:v>
                </c:pt>
                <c:pt idx="140">
                  <c:v>294</c:v>
                </c:pt>
                <c:pt idx="141">
                  <c:v>300</c:v>
                </c:pt>
                <c:pt idx="142">
                  <c:v>256</c:v>
                </c:pt>
              </c:numCache>
            </c:numRef>
          </c:xVal>
          <c:yVal>
            <c:numRef>
              <c:f>'Heterodyne (300GHz帯抽出)'!$AT$2:$AT$148</c:f>
              <c:numCache>
                <c:formatCode>General</c:formatCode>
                <c:ptCount val="14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8.5</c:v>
                </c:pt>
                <c:pt idx="74">
                  <c:v>8.5</c:v>
                </c:pt>
                <c:pt idx="75">
                  <c:v>7</c:v>
                </c:pt>
                <c:pt idx="76">
                  <c:v>#N/A</c:v>
                </c:pt>
                <c:pt idx="77">
                  <c:v>7.5</c:v>
                </c:pt>
                <c:pt idx="78">
                  <c:v>#N/A</c:v>
                </c:pt>
                <c:pt idx="79">
                  <c:v>#N/A</c:v>
                </c:pt>
                <c:pt idx="80">
                  <c:v>#N/A</c:v>
                </c:pt>
                <c:pt idx="81">
                  <c:v>7.6</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8.6</c:v>
                </c:pt>
                <c:pt idx="121">
                  <c:v>#N/A</c:v>
                </c:pt>
                <c:pt idx="122">
                  <c:v>8.4</c:v>
                </c:pt>
                <c:pt idx="123">
                  <c:v>#N/A</c:v>
                </c:pt>
                <c:pt idx="124">
                  <c:v>#N/A</c:v>
                </c:pt>
                <c:pt idx="125">
                  <c:v>#N/A</c:v>
                </c:pt>
                <c:pt idx="126">
                  <c:v>#N/A</c:v>
                </c:pt>
                <c:pt idx="127">
                  <c:v>#N/A</c:v>
                </c:pt>
                <c:pt idx="128">
                  <c:v>7</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numCache>
            </c:numRef>
          </c:yVal>
          <c:smooth val="0"/>
          <c:extLst>
            <c:ext xmlns:c16="http://schemas.microsoft.com/office/drawing/2014/chart" uri="{C3380CC4-5D6E-409C-BE32-E72D297353CC}">
              <c16:uniqueId val="{00000006-3CFF-4E19-A342-C7E6589FF9C2}"/>
            </c:ext>
          </c:extLst>
        </c:ser>
        <c:ser>
          <c:idx val="7"/>
          <c:order val="7"/>
          <c:tx>
            <c:strRef>
              <c:f>'Heterodyne (300GHz帯抽出)'!$AU$1</c:f>
              <c:strCache>
                <c:ptCount val="1"/>
                <c:pt idx="0">
                  <c:v>NF w/o LNA mHEMT</c:v>
                </c:pt>
              </c:strCache>
            </c:strRef>
          </c:tx>
          <c:spPr>
            <a:ln w="25400" cap="rnd">
              <a:noFill/>
              <a:round/>
            </a:ln>
            <a:effectLst/>
          </c:spPr>
          <c:marker>
            <c:symbol val="circle"/>
            <c:size val="5"/>
            <c:spPr>
              <a:solidFill>
                <a:schemeClr val="accent2">
                  <a:lumMod val="60000"/>
                </a:schemeClr>
              </a:solidFill>
              <a:ln w="9525">
                <a:solidFill>
                  <a:schemeClr val="accent2">
                    <a:lumMod val="60000"/>
                  </a:schemeClr>
                </a:solidFill>
              </a:ln>
              <a:effectLst/>
            </c:spPr>
          </c:marker>
          <c:xVal>
            <c:numRef>
              <c:f>'Heterodyne (300GHz帯抽出)'!$C$2:$C$148</c:f>
              <c:numCache>
                <c:formatCode>General</c:formatCode>
                <c:ptCount val="147"/>
                <c:pt idx="0">
                  <c:v>304</c:v>
                </c:pt>
                <c:pt idx="1">
                  <c:v>304</c:v>
                </c:pt>
                <c:pt idx="3">
                  <c:v>62.5</c:v>
                </c:pt>
                <c:pt idx="4">
                  <c:v>75</c:v>
                </c:pt>
                <c:pt idx="5">
                  <c:v>92.5</c:v>
                </c:pt>
                <c:pt idx="6">
                  <c:v>115</c:v>
                </c:pt>
                <c:pt idx="7">
                  <c:v>140</c:v>
                </c:pt>
                <c:pt idx="8">
                  <c:v>180</c:v>
                </c:pt>
                <c:pt idx="9">
                  <c:v>215</c:v>
                </c:pt>
                <c:pt idx="10">
                  <c:v>275</c:v>
                </c:pt>
                <c:pt idx="11">
                  <c:v>330</c:v>
                </c:pt>
                <c:pt idx="12">
                  <c:v>415</c:v>
                </c:pt>
                <c:pt idx="13">
                  <c:v>500</c:v>
                </c:pt>
                <c:pt idx="14">
                  <c:v>625</c:v>
                </c:pt>
                <c:pt idx="15">
                  <c:v>750</c:v>
                </c:pt>
                <c:pt idx="16">
                  <c:v>925</c:v>
                </c:pt>
                <c:pt idx="17">
                  <c:v>1150</c:v>
                </c:pt>
                <c:pt idx="18">
                  <c:v>1400</c:v>
                </c:pt>
                <c:pt idx="19">
                  <c:v>2750</c:v>
                </c:pt>
                <c:pt idx="21">
                  <c:v>62.5</c:v>
                </c:pt>
                <c:pt idx="22">
                  <c:v>75</c:v>
                </c:pt>
                <c:pt idx="23">
                  <c:v>92.5</c:v>
                </c:pt>
                <c:pt idx="24">
                  <c:v>115</c:v>
                </c:pt>
                <c:pt idx="25">
                  <c:v>140</c:v>
                </c:pt>
                <c:pt idx="26">
                  <c:v>180</c:v>
                </c:pt>
                <c:pt idx="27">
                  <c:v>215</c:v>
                </c:pt>
                <c:pt idx="28">
                  <c:v>275</c:v>
                </c:pt>
                <c:pt idx="29">
                  <c:v>330</c:v>
                </c:pt>
                <c:pt idx="30">
                  <c:v>415</c:v>
                </c:pt>
                <c:pt idx="31">
                  <c:v>500</c:v>
                </c:pt>
                <c:pt idx="32">
                  <c:v>625</c:v>
                </c:pt>
                <c:pt idx="33">
                  <c:v>750</c:v>
                </c:pt>
                <c:pt idx="34">
                  <c:v>925</c:v>
                </c:pt>
                <c:pt idx="35">
                  <c:v>1150</c:v>
                </c:pt>
                <c:pt idx="37">
                  <c:v>308</c:v>
                </c:pt>
                <c:pt idx="38">
                  <c:v>275</c:v>
                </c:pt>
                <c:pt idx="39">
                  <c:v>330</c:v>
                </c:pt>
                <c:pt idx="40">
                  <c:v>415</c:v>
                </c:pt>
                <c:pt idx="41">
                  <c:v>240</c:v>
                </c:pt>
                <c:pt idx="42">
                  <c:v>290</c:v>
                </c:pt>
                <c:pt idx="43">
                  <c:v>400</c:v>
                </c:pt>
                <c:pt idx="44">
                  <c:v>230</c:v>
                </c:pt>
                <c:pt idx="45">
                  <c:v>290</c:v>
                </c:pt>
                <c:pt idx="46">
                  <c:v>266</c:v>
                </c:pt>
                <c:pt idx="47">
                  <c:v>240</c:v>
                </c:pt>
                <c:pt idx="48">
                  <c:v>240</c:v>
                </c:pt>
                <c:pt idx="49">
                  <c:v>240</c:v>
                </c:pt>
                <c:pt idx="50">
                  <c:v>320</c:v>
                </c:pt>
                <c:pt idx="51">
                  <c:v>200</c:v>
                </c:pt>
                <c:pt idx="52">
                  <c:v>240</c:v>
                </c:pt>
                <c:pt idx="54">
                  <c:v>670</c:v>
                </c:pt>
                <c:pt idx="55">
                  <c:v>670</c:v>
                </c:pt>
                <c:pt idx="56">
                  <c:v>670</c:v>
                </c:pt>
                <c:pt idx="57">
                  <c:v>670</c:v>
                </c:pt>
                <c:pt idx="58">
                  <c:v>670</c:v>
                </c:pt>
                <c:pt idx="59">
                  <c:v>670</c:v>
                </c:pt>
                <c:pt idx="60">
                  <c:v>291</c:v>
                </c:pt>
                <c:pt idx="61">
                  <c:v>291</c:v>
                </c:pt>
                <c:pt idx="62">
                  <c:v>291</c:v>
                </c:pt>
                <c:pt idx="63">
                  <c:v>204</c:v>
                </c:pt>
                <c:pt idx="64">
                  <c:v>202</c:v>
                </c:pt>
                <c:pt idx="65">
                  <c:v>195</c:v>
                </c:pt>
                <c:pt idx="66">
                  <c:v>118.5</c:v>
                </c:pt>
                <c:pt idx="67">
                  <c:v>117.5</c:v>
                </c:pt>
                <c:pt idx="68">
                  <c:v>116</c:v>
                </c:pt>
                <c:pt idx="69">
                  <c:v>115</c:v>
                </c:pt>
                <c:pt idx="70">
                  <c:v>125</c:v>
                </c:pt>
                <c:pt idx="71">
                  <c:v>125</c:v>
                </c:pt>
                <c:pt idx="72">
                  <c:v>125</c:v>
                </c:pt>
                <c:pt idx="73">
                  <c:v>400.005</c:v>
                </c:pt>
                <c:pt idx="74">
                  <c:v>370.005</c:v>
                </c:pt>
                <c:pt idx="75">
                  <c:v>300.10000000000002</c:v>
                </c:pt>
                <c:pt idx="76">
                  <c:v>301</c:v>
                </c:pt>
                <c:pt idx="77">
                  <c:v>301</c:v>
                </c:pt>
                <c:pt idx="78">
                  <c:v>241</c:v>
                </c:pt>
                <c:pt idx="79">
                  <c:v>300.05</c:v>
                </c:pt>
                <c:pt idx="80">
                  <c:v>300.05</c:v>
                </c:pt>
                <c:pt idx="81">
                  <c:v>300.05</c:v>
                </c:pt>
                <c:pt idx="82">
                  <c:v>300.10000000000002</c:v>
                </c:pt>
                <c:pt idx="83">
                  <c:v>300.10000000000002</c:v>
                </c:pt>
                <c:pt idx="84">
                  <c:v>600.1</c:v>
                </c:pt>
                <c:pt idx="85">
                  <c:v>600.1</c:v>
                </c:pt>
                <c:pt idx="86">
                  <c:v>235</c:v>
                </c:pt>
                <c:pt idx="87">
                  <c:v>260</c:v>
                </c:pt>
                <c:pt idx="88">
                  <c:v>180</c:v>
                </c:pt>
                <c:pt idx="89">
                  <c:v>200.1</c:v>
                </c:pt>
                <c:pt idx="90">
                  <c:v>200.1</c:v>
                </c:pt>
                <c:pt idx="91">
                  <c:v>140.19999999999999</c:v>
                </c:pt>
                <c:pt idx="92">
                  <c:v>140.1</c:v>
                </c:pt>
                <c:pt idx="93">
                  <c:v>120</c:v>
                </c:pt>
                <c:pt idx="94">
                  <c:v>120</c:v>
                </c:pt>
                <c:pt idx="95">
                  <c:v>120</c:v>
                </c:pt>
                <c:pt idx="96">
                  <c:v>180</c:v>
                </c:pt>
                <c:pt idx="97">
                  <c:v>220</c:v>
                </c:pt>
                <c:pt idx="98">
                  <c:v>92.5</c:v>
                </c:pt>
                <c:pt idx="99">
                  <c:v>97</c:v>
                </c:pt>
                <c:pt idx="100">
                  <c:v>300</c:v>
                </c:pt>
                <c:pt idx="101">
                  <c:v>338</c:v>
                </c:pt>
                <c:pt idx="102">
                  <c:v>270</c:v>
                </c:pt>
                <c:pt idx="103">
                  <c:v>298</c:v>
                </c:pt>
                <c:pt idx="104">
                  <c:v>187</c:v>
                </c:pt>
                <c:pt idx="105">
                  <c:v>195.5</c:v>
                </c:pt>
                <c:pt idx="106">
                  <c:v>140</c:v>
                </c:pt>
                <c:pt idx="107">
                  <c:v>140</c:v>
                </c:pt>
                <c:pt idx="108">
                  <c:v>140</c:v>
                </c:pt>
                <c:pt idx="109">
                  <c:v>140</c:v>
                </c:pt>
                <c:pt idx="110">
                  <c:v>140</c:v>
                </c:pt>
                <c:pt idx="111">
                  <c:v>143</c:v>
                </c:pt>
                <c:pt idx="112">
                  <c:v>77</c:v>
                </c:pt>
                <c:pt idx="113">
                  <c:v>77.400000000000006</c:v>
                </c:pt>
                <c:pt idx="114">
                  <c:v>200</c:v>
                </c:pt>
                <c:pt idx="115">
                  <c:v>178</c:v>
                </c:pt>
                <c:pt idx="116">
                  <c:v>180</c:v>
                </c:pt>
                <c:pt idx="117">
                  <c:v>210</c:v>
                </c:pt>
                <c:pt idx="118">
                  <c:v>210</c:v>
                </c:pt>
                <c:pt idx="119">
                  <c:v>250</c:v>
                </c:pt>
                <c:pt idx="120">
                  <c:v>297.5</c:v>
                </c:pt>
                <c:pt idx="121">
                  <c:v>290</c:v>
                </c:pt>
                <c:pt idx="122">
                  <c:v>220</c:v>
                </c:pt>
                <c:pt idx="123">
                  <c:v>200</c:v>
                </c:pt>
                <c:pt idx="124">
                  <c:v>200</c:v>
                </c:pt>
                <c:pt idx="125">
                  <c:v>200</c:v>
                </c:pt>
                <c:pt idx="126">
                  <c:v>200</c:v>
                </c:pt>
                <c:pt idx="127">
                  <c:v>260</c:v>
                </c:pt>
                <c:pt idx="128">
                  <c:v>226</c:v>
                </c:pt>
                <c:pt idx="130">
                  <c:v>220</c:v>
                </c:pt>
                <c:pt idx="131">
                  <c:v>320</c:v>
                </c:pt>
                <c:pt idx="132">
                  <c:v>245</c:v>
                </c:pt>
                <c:pt idx="133">
                  <c:v>240</c:v>
                </c:pt>
                <c:pt idx="134">
                  <c:v>240</c:v>
                </c:pt>
                <c:pt idx="135">
                  <c:v>230</c:v>
                </c:pt>
                <c:pt idx="136">
                  <c:v>240</c:v>
                </c:pt>
                <c:pt idx="137">
                  <c:v>260</c:v>
                </c:pt>
                <c:pt idx="138">
                  <c:v>283</c:v>
                </c:pt>
                <c:pt idx="139">
                  <c:v>240</c:v>
                </c:pt>
                <c:pt idx="140">
                  <c:v>294</c:v>
                </c:pt>
                <c:pt idx="141">
                  <c:v>300</c:v>
                </c:pt>
                <c:pt idx="142">
                  <c:v>256</c:v>
                </c:pt>
              </c:numCache>
            </c:numRef>
          </c:xVal>
          <c:yVal>
            <c:numRef>
              <c:f>'Heterodyne (300GHz帯抽出)'!$AU$2:$AU$148</c:f>
              <c:numCache>
                <c:formatCode>General</c:formatCode>
                <c:ptCount val="14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20</c:v>
                </c:pt>
                <c:pt idx="80">
                  <c:v>12</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9</c:v>
                </c:pt>
                <c:pt idx="125">
                  <c:v>#N/A</c:v>
                </c:pt>
                <c:pt idx="126">
                  <c:v>14</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numCache>
            </c:numRef>
          </c:yVal>
          <c:smooth val="0"/>
          <c:extLst>
            <c:ext xmlns:c16="http://schemas.microsoft.com/office/drawing/2014/chart" uri="{C3380CC4-5D6E-409C-BE32-E72D297353CC}">
              <c16:uniqueId val="{00000007-3CFF-4E19-A342-C7E6589FF9C2}"/>
            </c:ext>
          </c:extLst>
        </c:ser>
        <c:ser>
          <c:idx val="8"/>
          <c:order val="8"/>
          <c:tx>
            <c:strRef>
              <c:f>'Heterodyne (300GHz帯抽出)'!$AV$1</c:f>
              <c:strCache>
                <c:ptCount val="1"/>
                <c:pt idx="0">
                  <c:v>NF w/ LNA InPHBT</c:v>
                </c:pt>
              </c:strCache>
            </c:strRef>
          </c:tx>
          <c:spPr>
            <a:ln w="25400" cap="rnd">
              <a:noFill/>
              <a:round/>
            </a:ln>
            <a:effectLst/>
          </c:spPr>
          <c:marker>
            <c:symbol val="circle"/>
            <c:size val="5"/>
            <c:spPr>
              <a:solidFill>
                <a:schemeClr val="accent3">
                  <a:lumMod val="60000"/>
                </a:schemeClr>
              </a:solidFill>
              <a:ln w="9525">
                <a:solidFill>
                  <a:schemeClr val="accent3">
                    <a:lumMod val="60000"/>
                  </a:schemeClr>
                </a:solidFill>
              </a:ln>
              <a:effectLst/>
            </c:spPr>
          </c:marker>
          <c:xVal>
            <c:numRef>
              <c:f>'Heterodyne (300GHz帯抽出)'!$C$2:$C$148</c:f>
              <c:numCache>
                <c:formatCode>General</c:formatCode>
                <c:ptCount val="147"/>
                <c:pt idx="0">
                  <c:v>304</c:v>
                </c:pt>
                <c:pt idx="1">
                  <c:v>304</c:v>
                </c:pt>
                <c:pt idx="3">
                  <c:v>62.5</c:v>
                </c:pt>
                <c:pt idx="4">
                  <c:v>75</c:v>
                </c:pt>
                <c:pt idx="5">
                  <c:v>92.5</c:v>
                </c:pt>
                <c:pt idx="6">
                  <c:v>115</c:v>
                </c:pt>
                <c:pt idx="7">
                  <c:v>140</c:v>
                </c:pt>
                <c:pt idx="8">
                  <c:v>180</c:v>
                </c:pt>
                <c:pt idx="9">
                  <c:v>215</c:v>
                </c:pt>
                <c:pt idx="10">
                  <c:v>275</c:v>
                </c:pt>
                <c:pt idx="11">
                  <c:v>330</c:v>
                </c:pt>
                <c:pt idx="12">
                  <c:v>415</c:v>
                </c:pt>
                <c:pt idx="13">
                  <c:v>500</c:v>
                </c:pt>
                <c:pt idx="14">
                  <c:v>625</c:v>
                </c:pt>
                <c:pt idx="15">
                  <c:v>750</c:v>
                </c:pt>
                <c:pt idx="16">
                  <c:v>925</c:v>
                </c:pt>
                <c:pt idx="17">
                  <c:v>1150</c:v>
                </c:pt>
                <c:pt idx="18">
                  <c:v>1400</c:v>
                </c:pt>
                <c:pt idx="19">
                  <c:v>2750</c:v>
                </c:pt>
                <c:pt idx="21">
                  <c:v>62.5</c:v>
                </c:pt>
                <c:pt idx="22">
                  <c:v>75</c:v>
                </c:pt>
                <c:pt idx="23">
                  <c:v>92.5</c:v>
                </c:pt>
                <c:pt idx="24">
                  <c:v>115</c:v>
                </c:pt>
                <c:pt idx="25">
                  <c:v>140</c:v>
                </c:pt>
                <c:pt idx="26">
                  <c:v>180</c:v>
                </c:pt>
                <c:pt idx="27">
                  <c:v>215</c:v>
                </c:pt>
                <c:pt idx="28">
                  <c:v>275</c:v>
                </c:pt>
                <c:pt idx="29">
                  <c:v>330</c:v>
                </c:pt>
                <c:pt idx="30">
                  <c:v>415</c:v>
                </c:pt>
                <c:pt idx="31">
                  <c:v>500</c:v>
                </c:pt>
                <c:pt idx="32">
                  <c:v>625</c:v>
                </c:pt>
                <c:pt idx="33">
                  <c:v>750</c:v>
                </c:pt>
                <c:pt idx="34">
                  <c:v>925</c:v>
                </c:pt>
                <c:pt idx="35">
                  <c:v>1150</c:v>
                </c:pt>
                <c:pt idx="37">
                  <c:v>308</c:v>
                </c:pt>
                <c:pt idx="38">
                  <c:v>275</c:v>
                </c:pt>
                <c:pt idx="39">
                  <c:v>330</c:v>
                </c:pt>
                <c:pt idx="40">
                  <c:v>415</c:v>
                </c:pt>
                <c:pt idx="41">
                  <c:v>240</c:v>
                </c:pt>
                <c:pt idx="42">
                  <c:v>290</c:v>
                </c:pt>
                <c:pt idx="43">
                  <c:v>400</c:v>
                </c:pt>
                <c:pt idx="44">
                  <c:v>230</c:v>
                </c:pt>
                <c:pt idx="45">
                  <c:v>290</c:v>
                </c:pt>
                <c:pt idx="46">
                  <c:v>266</c:v>
                </c:pt>
                <c:pt idx="47">
                  <c:v>240</c:v>
                </c:pt>
                <c:pt idx="48">
                  <c:v>240</c:v>
                </c:pt>
                <c:pt idx="49">
                  <c:v>240</c:v>
                </c:pt>
                <c:pt idx="50">
                  <c:v>320</c:v>
                </c:pt>
                <c:pt idx="51">
                  <c:v>200</c:v>
                </c:pt>
                <c:pt idx="52">
                  <c:v>240</c:v>
                </c:pt>
                <c:pt idx="54">
                  <c:v>670</c:v>
                </c:pt>
                <c:pt idx="55">
                  <c:v>670</c:v>
                </c:pt>
                <c:pt idx="56">
                  <c:v>670</c:v>
                </c:pt>
                <c:pt idx="57">
                  <c:v>670</c:v>
                </c:pt>
                <c:pt idx="58">
                  <c:v>670</c:v>
                </c:pt>
                <c:pt idx="59">
                  <c:v>670</c:v>
                </c:pt>
                <c:pt idx="60">
                  <c:v>291</c:v>
                </c:pt>
                <c:pt idx="61">
                  <c:v>291</c:v>
                </c:pt>
                <c:pt idx="62">
                  <c:v>291</c:v>
                </c:pt>
                <c:pt idx="63">
                  <c:v>204</c:v>
                </c:pt>
                <c:pt idx="64">
                  <c:v>202</c:v>
                </c:pt>
                <c:pt idx="65">
                  <c:v>195</c:v>
                </c:pt>
                <c:pt idx="66">
                  <c:v>118.5</c:v>
                </c:pt>
                <c:pt idx="67">
                  <c:v>117.5</c:v>
                </c:pt>
                <c:pt idx="68">
                  <c:v>116</c:v>
                </c:pt>
                <c:pt idx="69">
                  <c:v>115</c:v>
                </c:pt>
                <c:pt idx="70">
                  <c:v>125</c:v>
                </c:pt>
                <c:pt idx="71">
                  <c:v>125</c:v>
                </c:pt>
                <c:pt idx="72">
                  <c:v>125</c:v>
                </c:pt>
                <c:pt idx="73">
                  <c:v>400.005</c:v>
                </c:pt>
                <c:pt idx="74">
                  <c:v>370.005</c:v>
                </c:pt>
                <c:pt idx="75">
                  <c:v>300.10000000000002</c:v>
                </c:pt>
                <c:pt idx="76">
                  <c:v>301</c:v>
                </c:pt>
                <c:pt idx="77">
                  <c:v>301</c:v>
                </c:pt>
                <c:pt idx="78">
                  <c:v>241</c:v>
                </c:pt>
                <c:pt idx="79">
                  <c:v>300.05</c:v>
                </c:pt>
                <c:pt idx="80">
                  <c:v>300.05</c:v>
                </c:pt>
                <c:pt idx="81">
                  <c:v>300.05</c:v>
                </c:pt>
                <c:pt idx="82">
                  <c:v>300.10000000000002</c:v>
                </c:pt>
                <c:pt idx="83">
                  <c:v>300.10000000000002</c:v>
                </c:pt>
                <c:pt idx="84">
                  <c:v>600.1</c:v>
                </c:pt>
                <c:pt idx="85">
                  <c:v>600.1</c:v>
                </c:pt>
                <c:pt idx="86">
                  <c:v>235</c:v>
                </c:pt>
                <c:pt idx="87">
                  <c:v>260</c:v>
                </c:pt>
                <c:pt idx="88">
                  <c:v>180</c:v>
                </c:pt>
                <c:pt idx="89">
                  <c:v>200.1</c:v>
                </c:pt>
                <c:pt idx="90">
                  <c:v>200.1</c:v>
                </c:pt>
                <c:pt idx="91">
                  <c:v>140.19999999999999</c:v>
                </c:pt>
                <c:pt idx="92">
                  <c:v>140.1</c:v>
                </c:pt>
                <c:pt idx="93">
                  <c:v>120</c:v>
                </c:pt>
                <c:pt idx="94">
                  <c:v>120</c:v>
                </c:pt>
                <c:pt idx="95">
                  <c:v>120</c:v>
                </c:pt>
                <c:pt idx="96">
                  <c:v>180</c:v>
                </c:pt>
                <c:pt idx="97">
                  <c:v>220</c:v>
                </c:pt>
                <c:pt idx="98">
                  <c:v>92.5</c:v>
                </c:pt>
                <c:pt idx="99">
                  <c:v>97</c:v>
                </c:pt>
                <c:pt idx="100">
                  <c:v>300</c:v>
                </c:pt>
                <c:pt idx="101">
                  <c:v>338</c:v>
                </c:pt>
                <c:pt idx="102">
                  <c:v>270</c:v>
                </c:pt>
                <c:pt idx="103">
                  <c:v>298</c:v>
                </c:pt>
                <c:pt idx="104">
                  <c:v>187</c:v>
                </c:pt>
                <c:pt idx="105">
                  <c:v>195.5</c:v>
                </c:pt>
                <c:pt idx="106">
                  <c:v>140</c:v>
                </c:pt>
                <c:pt idx="107">
                  <c:v>140</c:v>
                </c:pt>
                <c:pt idx="108">
                  <c:v>140</c:v>
                </c:pt>
                <c:pt idx="109">
                  <c:v>140</c:v>
                </c:pt>
                <c:pt idx="110">
                  <c:v>140</c:v>
                </c:pt>
                <c:pt idx="111">
                  <c:v>143</c:v>
                </c:pt>
                <c:pt idx="112">
                  <c:v>77</c:v>
                </c:pt>
                <c:pt idx="113">
                  <c:v>77.400000000000006</c:v>
                </c:pt>
                <c:pt idx="114">
                  <c:v>200</c:v>
                </c:pt>
                <c:pt idx="115">
                  <c:v>178</c:v>
                </c:pt>
                <c:pt idx="116">
                  <c:v>180</c:v>
                </c:pt>
                <c:pt idx="117">
                  <c:v>210</c:v>
                </c:pt>
                <c:pt idx="118">
                  <c:v>210</c:v>
                </c:pt>
                <c:pt idx="119">
                  <c:v>250</c:v>
                </c:pt>
                <c:pt idx="120">
                  <c:v>297.5</c:v>
                </c:pt>
                <c:pt idx="121">
                  <c:v>290</c:v>
                </c:pt>
                <c:pt idx="122">
                  <c:v>220</c:v>
                </c:pt>
                <c:pt idx="123">
                  <c:v>200</c:v>
                </c:pt>
                <c:pt idx="124">
                  <c:v>200</c:v>
                </c:pt>
                <c:pt idx="125">
                  <c:v>200</c:v>
                </c:pt>
                <c:pt idx="126">
                  <c:v>200</c:v>
                </c:pt>
                <c:pt idx="127">
                  <c:v>260</c:v>
                </c:pt>
                <c:pt idx="128">
                  <c:v>226</c:v>
                </c:pt>
                <c:pt idx="130">
                  <c:v>220</c:v>
                </c:pt>
                <c:pt idx="131">
                  <c:v>320</c:v>
                </c:pt>
                <c:pt idx="132">
                  <c:v>245</c:v>
                </c:pt>
                <c:pt idx="133">
                  <c:v>240</c:v>
                </c:pt>
                <c:pt idx="134">
                  <c:v>240</c:v>
                </c:pt>
                <c:pt idx="135">
                  <c:v>230</c:v>
                </c:pt>
                <c:pt idx="136">
                  <c:v>240</c:v>
                </c:pt>
                <c:pt idx="137">
                  <c:v>260</c:v>
                </c:pt>
                <c:pt idx="138">
                  <c:v>283</c:v>
                </c:pt>
                <c:pt idx="139">
                  <c:v>240</c:v>
                </c:pt>
                <c:pt idx="140">
                  <c:v>294</c:v>
                </c:pt>
                <c:pt idx="141">
                  <c:v>300</c:v>
                </c:pt>
                <c:pt idx="142">
                  <c:v>256</c:v>
                </c:pt>
              </c:numCache>
            </c:numRef>
          </c:xVal>
          <c:yVal>
            <c:numRef>
              <c:f>'Heterodyne (300GHz帯抽出)'!$AV$2:$AV$148</c:f>
              <c:numCache>
                <c:formatCode>General</c:formatCode>
                <c:ptCount val="14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14.15</c:v>
                </c:pt>
                <c:pt idx="101">
                  <c:v>17</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numCache>
            </c:numRef>
          </c:yVal>
          <c:smooth val="0"/>
          <c:extLst>
            <c:ext xmlns:c16="http://schemas.microsoft.com/office/drawing/2014/chart" uri="{C3380CC4-5D6E-409C-BE32-E72D297353CC}">
              <c16:uniqueId val="{00000008-3CFF-4E19-A342-C7E6589FF9C2}"/>
            </c:ext>
          </c:extLst>
        </c:ser>
        <c:ser>
          <c:idx val="9"/>
          <c:order val="9"/>
          <c:tx>
            <c:strRef>
              <c:f>'Heterodyne (300GHz帯抽出)'!$AW$1</c:f>
              <c:strCache>
                <c:ptCount val="1"/>
                <c:pt idx="0">
                  <c:v>NF w/o LNA InPHBT</c:v>
                </c:pt>
              </c:strCache>
            </c:strRef>
          </c:tx>
          <c:spPr>
            <a:ln w="25400" cap="rnd">
              <a:noFill/>
              <a:round/>
            </a:ln>
            <a:effectLst/>
          </c:spPr>
          <c:marker>
            <c:symbol val="circle"/>
            <c:size val="5"/>
            <c:spPr>
              <a:solidFill>
                <a:schemeClr val="accent4">
                  <a:lumMod val="60000"/>
                </a:schemeClr>
              </a:solidFill>
              <a:ln w="9525">
                <a:solidFill>
                  <a:schemeClr val="accent4">
                    <a:lumMod val="60000"/>
                  </a:schemeClr>
                </a:solidFill>
              </a:ln>
              <a:effectLst/>
            </c:spPr>
          </c:marker>
          <c:xVal>
            <c:numRef>
              <c:f>'Heterodyne (300GHz帯抽出)'!$C$2:$C$148</c:f>
              <c:numCache>
                <c:formatCode>General</c:formatCode>
                <c:ptCount val="147"/>
                <c:pt idx="0">
                  <c:v>304</c:v>
                </c:pt>
                <c:pt idx="1">
                  <c:v>304</c:v>
                </c:pt>
                <c:pt idx="3">
                  <c:v>62.5</c:v>
                </c:pt>
                <c:pt idx="4">
                  <c:v>75</c:v>
                </c:pt>
                <c:pt idx="5">
                  <c:v>92.5</c:v>
                </c:pt>
                <c:pt idx="6">
                  <c:v>115</c:v>
                </c:pt>
                <c:pt idx="7">
                  <c:v>140</c:v>
                </c:pt>
                <c:pt idx="8">
                  <c:v>180</c:v>
                </c:pt>
                <c:pt idx="9">
                  <c:v>215</c:v>
                </c:pt>
                <c:pt idx="10">
                  <c:v>275</c:v>
                </c:pt>
                <c:pt idx="11">
                  <c:v>330</c:v>
                </c:pt>
                <c:pt idx="12">
                  <c:v>415</c:v>
                </c:pt>
                <c:pt idx="13">
                  <c:v>500</c:v>
                </c:pt>
                <c:pt idx="14">
                  <c:v>625</c:v>
                </c:pt>
                <c:pt idx="15">
                  <c:v>750</c:v>
                </c:pt>
                <c:pt idx="16">
                  <c:v>925</c:v>
                </c:pt>
                <c:pt idx="17">
                  <c:v>1150</c:v>
                </c:pt>
                <c:pt idx="18">
                  <c:v>1400</c:v>
                </c:pt>
                <c:pt idx="19">
                  <c:v>2750</c:v>
                </c:pt>
                <c:pt idx="21">
                  <c:v>62.5</c:v>
                </c:pt>
                <c:pt idx="22">
                  <c:v>75</c:v>
                </c:pt>
                <c:pt idx="23">
                  <c:v>92.5</c:v>
                </c:pt>
                <c:pt idx="24">
                  <c:v>115</c:v>
                </c:pt>
                <c:pt idx="25">
                  <c:v>140</c:v>
                </c:pt>
                <c:pt idx="26">
                  <c:v>180</c:v>
                </c:pt>
                <c:pt idx="27">
                  <c:v>215</c:v>
                </c:pt>
                <c:pt idx="28">
                  <c:v>275</c:v>
                </c:pt>
                <c:pt idx="29">
                  <c:v>330</c:v>
                </c:pt>
                <c:pt idx="30">
                  <c:v>415</c:v>
                </c:pt>
                <c:pt idx="31">
                  <c:v>500</c:v>
                </c:pt>
                <c:pt idx="32">
                  <c:v>625</c:v>
                </c:pt>
                <c:pt idx="33">
                  <c:v>750</c:v>
                </c:pt>
                <c:pt idx="34">
                  <c:v>925</c:v>
                </c:pt>
                <c:pt idx="35">
                  <c:v>1150</c:v>
                </c:pt>
                <c:pt idx="37">
                  <c:v>308</c:v>
                </c:pt>
                <c:pt idx="38">
                  <c:v>275</c:v>
                </c:pt>
                <c:pt idx="39">
                  <c:v>330</c:v>
                </c:pt>
                <c:pt idx="40">
                  <c:v>415</c:v>
                </c:pt>
                <c:pt idx="41">
                  <c:v>240</c:v>
                </c:pt>
                <c:pt idx="42">
                  <c:v>290</c:v>
                </c:pt>
                <c:pt idx="43">
                  <c:v>400</c:v>
                </c:pt>
                <c:pt idx="44">
                  <c:v>230</c:v>
                </c:pt>
                <c:pt idx="45">
                  <c:v>290</c:v>
                </c:pt>
                <c:pt idx="46">
                  <c:v>266</c:v>
                </c:pt>
                <c:pt idx="47">
                  <c:v>240</c:v>
                </c:pt>
                <c:pt idx="48">
                  <c:v>240</c:v>
                </c:pt>
                <c:pt idx="49">
                  <c:v>240</c:v>
                </c:pt>
                <c:pt idx="50">
                  <c:v>320</c:v>
                </c:pt>
                <c:pt idx="51">
                  <c:v>200</c:v>
                </c:pt>
                <c:pt idx="52">
                  <c:v>240</c:v>
                </c:pt>
                <c:pt idx="54">
                  <c:v>670</c:v>
                </c:pt>
                <c:pt idx="55">
                  <c:v>670</c:v>
                </c:pt>
                <c:pt idx="56">
                  <c:v>670</c:v>
                </c:pt>
                <c:pt idx="57">
                  <c:v>670</c:v>
                </c:pt>
                <c:pt idx="58">
                  <c:v>670</c:v>
                </c:pt>
                <c:pt idx="59">
                  <c:v>670</c:v>
                </c:pt>
                <c:pt idx="60">
                  <c:v>291</c:v>
                </c:pt>
                <c:pt idx="61">
                  <c:v>291</c:v>
                </c:pt>
                <c:pt idx="62">
                  <c:v>291</c:v>
                </c:pt>
                <c:pt idx="63">
                  <c:v>204</c:v>
                </c:pt>
                <c:pt idx="64">
                  <c:v>202</c:v>
                </c:pt>
                <c:pt idx="65">
                  <c:v>195</c:v>
                </c:pt>
                <c:pt idx="66">
                  <c:v>118.5</c:v>
                </c:pt>
                <c:pt idx="67">
                  <c:v>117.5</c:v>
                </c:pt>
                <c:pt idx="68">
                  <c:v>116</c:v>
                </c:pt>
                <c:pt idx="69">
                  <c:v>115</c:v>
                </c:pt>
                <c:pt idx="70">
                  <c:v>125</c:v>
                </c:pt>
                <c:pt idx="71">
                  <c:v>125</c:v>
                </c:pt>
                <c:pt idx="72">
                  <c:v>125</c:v>
                </c:pt>
                <c:pt idx="73">
                  <c:v>400.005</c:v>
                </c:pt>
                <c:pt idx="74">
                  <c:v>370.005</c:v>
                </c:pt>
                <c:pt idx="75">
                  <c:v>300.10000000000002</c:v>
                </c:pt>
                <c:pt idx="76">
                  <c:v>301</c:v>
                </c:pt>
                <c:pt idx="77">
                  <c:v>301</c:v>
                </c:pt>
                <c:pt idx="78">
                  <c:v>241</c:v>
                </c:pt>
                <c:pt idx="79">
                  <c:v>300.05</c:v>
                </c:pt>
                <c:pt idx="80">
                  <c:v>300.05</c:v>
                </c:pt>
                <c:pt idx="81">
                  <c:v>300.05</c:v>
                </c:pt>
                <c:pt idx="82">
                  <c:v>300.10000000000002</c:v>
                </c:pt>
                <c:pt idx="83">
                  <c:v>300.10000000000002</c:v>
                </c:pt>
                <c:pt idx="84">
                  <c:v>600.1</c:v>
                </c:pt>
                <c:pt idx="85">
                  <c:v>600.1</c:v>
                </c:pt>
                <c:pt idx="86">
                  <c:v>235</c:v>
                </c:pt>
                <c:pt idx="87">
                  <c:v>260</c:v>
                </c:pt>
                <c:pt idx="88">
                  <c:v>180</c:v>
                </c:pt>
                <c:pt idx="89">
                  <c:v>200.1</c:v>
                </c:pt>
                <c:pt idx="90">
                  <c:v>200.1</c:v>
                </c:pt>
                <c:pt idx="91">
                  <c:v>140.19999999999999</c:v>
                </c:pt>
                <c:pt idx="92">
                  <c:v>140.1</c:v>
                </c:pt>
                <c:pt idx="93">
                  <c:v>120</c:v>
                </c:pt>
                <c:pt idx="94">
                  <c:v>120</c:v>
                </c:pt>
                <c:pt idx="95">
                  <c:v>120</c:v>
                </c:pt>
                <c:pt idx="96">
                  <c:v>180</c:v>
                </c:pt>
                <c:pt idx="97">
                  <c:v>220</c:v>
                </c:pt>
                <c:pt idx="98">
                  <c:v>92.5</c:v>
                </c:pt>
                <c:pt idx="99">
                  <c:v>97</c:v>
                </c:pt>
                <c:pt idx="100">
                  <c:v>300</c:v>
                </c:pt>
                <c:pt idx="101">
                  <c:v>338</c:v>
                </c:pt>
                <c:pt idx="102">
                  <c:v>270</c:v>
                </c:pt>
                <c:pt idx="103">
                  <c:v>298</c:v>
                </c:pt>
                <c:pt idx="104">
                  <c:v>187</c:v>
                </c:pt>
                <c:pt idx="105">
                  <c:v>195.5</c:v>
                </c:pt>
                <c:pt idx="106">
                  <c:v>140</c:v>
                </c:pt>
                <c:pt idx="107">
                  <c:v>140</c:v>
                </c:pt>
                <c:pt idx="108">
                  <c:v>140</c:v>
                </c:pt>
                <c:pt idx="109">
                  <c:v>140</c:v>
                </c:pt>
                <c:pt idx="110">
                  <c:v>140</c:v>
                </c:pt>
                <c:pt idx="111">
                  <c:v>143</c:v>
                </c:pt>
                <c:pt idx="112">
                  <c:v>77</c:v>
                </c:pt>
                <c:pt idx="113">
                  <c:v>77.400000000000006</c:v>
                </c:pt>
                <c:pt idx="114">
                  <c:v>200</c:v>
                </c:pt>
                <c:pt idx="115">
                  <c:v>178</c:v>
                </c:pt>
                <c:pt idx="116">
                  <c:v>180</c:v>
                </c:pt>
                <c:pt idx="117">
                  <c:v>210</c:v>
                </c:pt>
                <c:pt idx="118">
                  <c:v>210</c:v>
                </c:pt>
                <c:pt idx="119">
                  <c:v>250</c:v>
                </c:pt>
                <c:pt idx="120">
                  <c:v>297.5</c:v>
                </c:pt>
                <c:pt idx="121">
                  <c:v>290</c:v>
                </c:pt>
                <c:pt idx="122">
                  <c:v>220</c:v>
                </c:pt>
                <c:pt idx="123">
                  <c:v>200</c:v>
                </c:pt>
                <c:pt idx="124">
                  <c:v>200</c:v>
                </c:pt>
                <c:pt idx="125">
                  <c:v>200</c:v>
                </c:pt>
                <c:pt idx="126">
                  <c:v>200</c:v>
                </c:pt>
                <c:pt idx="127">
                  <c:v>260</c:v>
                </c:pt>
                <c:pt idx="128">
                  <c:v>226</c:v>
                </c:pt>
                <c:pt idx="130">
                  <c:v>220</c:v>
                </c:pt>
                <c:pt idx="131">
                  <c:v>320</c:v>
                </c:pt>
                <c:pt idx="132">
                  <c:v>245</c:v>
                </c:pt>
                <c:pt idx="133">
                  <c:v>240</c:v>
                </c:pt>
                <c:pt idx="134">
                  <c:v>240</c:v>
                </c:pt>
                <c:pt idx="135">
                  <c:v>230</c:v>
                </c:pt>
                <c:pt idx="136">
                  <c:v>240</c:v>
                </c:pt>
                <c:pt idx="137">
                  <c:v>260</c:v>
                </c:pt>
                <c:pt idx="138">
                  <c:v>283</c:v>
                </c:pt>
                <c:pt idx="139">
                  <c:v>240</c:v>
                </c:pt>
                <c:pt idx="140">
                  <c:v>294</c:v>
                </c:pt>
                <c:pt idx="141">
                  <c:v>300</c:v>
                </c:pt>
                <c:pt idx="142">
                  <c:v>256</c:v>
                </c:pt>
              </c:numCache>
            </c:numRef>
          </c:xVal>
          <c:yVal>
            <c:numRef>
              <c:f>'Heterodyne (300GHz帯抽出)'!$AW$2:$AW$148</c:f>
              <c:numCache>
                <c:formatCode>General</c:formatCode>
                <c:ptCount val="14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numCache>
            </c:numRef>
          </c:yVal>
          <c:smooth val="0"/>
          <c:extLst>
            <c:ext xmlns:c16="http://schemas.microsoft.com/office/drawing/2014/chart" uri="{C3380CC4-5D6E-409C-BE32-E72D297353CC}">
              <c16:uniqueId val="{00000009-3CFF-4E19-A342-C7E6589FF9C2}"/>
            </c:ext>
          </c:extLst>
        </c:ser>
        <c:dLbls>
          <c:showLegendKey val="0"/>
          <c:showVal val="0"/>
          <c:showCatName val="0"/>
          <c:showSerName val="0"/>
          <c:showPercent val="0"/>
          <c:showBubbleSize val="0"/>
        </c:dLbls>
        <c:axId val="760278271"/>
        <c:axId val="757937551"/>
      </c:scatterChart>
      <c:valAx>
        <c:axId val="760278271"/>
        <c:scaling>
          <c:orientation val="minMax"/>
          <c:max val="1000"/>
        </c:scaling>
        <c:delete val="0"/>
        <c:axPos val="b"/>
        <c:title>
          <c:tx>
            <c:rich>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r>
                  <a:rPr lang="en-US"/>
                  <a:t>Frequency (GHz)</a:t>
                </a:r>
              </a:p>
            </c:rich>
          </c:tx>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ja-JP"/>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ja-JP"/>
          </a:p>
        </c:txPr>
        <c:crossAx val="757937551"/>
        <c:crosses val="autoZero"/>
        <c:crossBetween val="midCat"/>
      </c:valAx>
      <c:valAx>
        <c:axId val="757937551"/>
        <c:scaling>
          <c:orientation val="minMax"/>
        </c:scaling>
        <c:delete val="0"/>
        <c:axPos val="l"/>
        <c:title>
          <c:tx>
            <c:rich>
              <a:bodyPr rot="-54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r>
                  <a:rPr lang="en-US"/>
                  <a:t>Noise figure (dB)</a:t>
                </a:r>
              </a:p>
            </c:rich>
          </c:tx>
          <c:overlay val="0"/>
          <c:spPr>
            <a:noFill/>
            <a:ln>
              <a:noFill/>
            </a:ln>
            <a:effectLst/>
          </c:spPr>
          <c:txPr>
            <a:bodyPr rot="-54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ja-JP"/>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ja-JP"/>
          </a:p>
        </c:txPr>
        <c:crossAx val="760278271"/>
        <c:crosses val="autoZero"/>
        <c:crossBetween val="midCat"/>
      </c:valAx>
      <c:spPr>
        <a:noFill/>
        <a:ln>
          <a:solidFill>
            <a:schemeClr val="tx1"/>
          </a:solidFill>
        </a:ln>
        <a:effectLst/>
      </c:spPr>
    </c:plotArea>
    <c:legend>
      <c:legendPos val="b"/>
      <c:layout>
        <c:manualLayout>
          <c:xMode val="edge"/>
          <c:yMode val="edge"/>
          <c:x val="0.60424222389720494"/>
          <c:y val="0.12797024087004211"/>
          <c:w val="0.33876817333977155"/>
          <c:h val="0.58188237437840296"/>
        </c:manualLayout>
      </c:layout>
      <c:overlay val="0"/>
      <c:spPr>
        <a:noFill/>
        <a:ln>
          <a:solidFill>
            <a:schemeClr val="tx1"/>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600">
          <a:solidFill>
            <a:sysClr val="windowText" lastClr="000000"/>
          </a:solidFill>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920" b="0" i="0" u="none" strike="noStrike" kern="1200" spc="0" baseline="0">
                <a:solidFill>
                  <a:sysClr val="windowText" lastClr="000000"/>
                </a:solidFill>
                <a:latin typeface="+mn-lt"/>
                <a:ea typeface="+mn-ea"/>
                <a:cs typeface="+mn-cs"/>
              </a:defRPr>
            </a:pPr>
            <a:r>
              <a:rPr lang="en-US"/>
              <a:t>Noise Figure</a:t>
            </a:r>
          </a:p>
        </c:rich>
      </c:tx>
      <c:overlay val="0"/>
      <c:spPr>
        <a:noFill/>
        <a:ln>
          <a:noFill/>
        </a:ln>
        <a:effectLst/>
      </c:spPr>
      <c:txPr>
        <a:bodyPr rot="0" spcFirstLastPara="1" vertOverflow="ellipsis" vert="horz" wrap="square" anchor="ctr" anchorCtr="1"/>
        <a:lstStyle/>
        <a:p>
          <a:pPr>
            <a:defRPr sz="1920" b="0" i="0" u="none" strike="noStrike" kern="1200" spc="0" baseline="0">
              <a:solidFill>
                <a:sysClr val="windowText" lastClr="000000"/>
              </a:solidFill>
              <a:latin typeface="+mn-lt"/>
              <a:ea typeface="+mn-ea"/>
              <a:cs typeface="+mn-cs"/>
            </a:defRPr>
          </a:pPr>
          <a:endParaRPr lang="ja-JP"/>
        </a:p>
      </c:txPr>
    </c:title>
    <c:autoTitleDeleted val="0"/>
    <c:plotArea>
      <c:layout>
        <c:manualLayout>
          <c:layoutTarget val="inner"/>
          <c:xMode val="edge"/>
          <c:yMode val="edge"/>
          <c:x val="0.12173144477471037"/>
          <c:y val="9.3101492907242817E-2"/>
          <c:w val="0.83965904698707405"/>
          <c:h val="0.75561509989498865"/>
        </c:manualLayout>
      </c:layout>
      <c:scatterChart>
        <c:scatterStyle val="lineMarker"/>
        <c:varyColors val="0"/>
        <c:ser>
          <c:idx val="1"/>
          <c:order val="0"/>
          <c:tx>
            <c:strRef>
              <c:f>'Heterodyne (300GHz帯抽出)'!$AA$1</c:f>
              <c:strCache>
                <c:ptCount val="1"/>
                <c:pt idx="0">
                  <c:v>NF FMBD</c:v>
                </c:pt>
              </c:strCache>
            </c:strRef>
          </c:tx>
          <c:spPr>
            <a:ln w="19050" cap="rnd">
              <a:noFill/>
              <a:round/>
            </a:ln>
            <a:effectLst/>
          </c:spPr>
          <c:marker>
            <c:symbol val="circle"/>
            <c:size val="5"/>
            <c:spPr>
              <a:solidFill>
                <a:schemeClr val="accent2"/>
              </a:solidFill>
              <a:ln w="9525">
                <a:solidFill>
                  <a:schemeClr val="accent2"/>
                </a:solidFill>
              </a:ln>
              <a:effectLst/>
            </c:spPr>
          </c:marker>
          <c:xVal>
            <c:numRef>
              <c:f>'Heterodyne (300GHz帯抽出)'!$C$2:$C$148</c:f>
              <c:numCache>
                <c:formatCode>General</c:formatCode>
                <c:ptCount val="147"/>
                <c:pt idx="0">
                  <c:v>304</c:v>
                </c:pt>
                <c:pt idx="1">
                  <c:v>304</c:v>
                </c:pt>
                <c:pt idx="3">
                  <c:v>62.5</c:v>
                </c:pt>
                <c:pt idx="4">
                  <c:v>75</c:v>
                </c:pt>
                <c:pt idx="5">
                  <c:v>92.5</c:v>
                </c:pt>
                <c:pt idx="6">
                  <c:v>115</c:v>
                </c:pt>
                <c:pt idx="7">
                  <c:v>140</c:v>
                </c:pt>
                <c:pt idx="8">
                  <c:v>180</c:v>
                </c:pt>
                <c:pt idx="9">
                  <c:v>215</c:v>
                </c:pt>
                <c:pt idx="10">
                  <c:v>275</c:v>
                </c:pt>
                <c:pt idx="11">
                  <c:v>330</c:v>
                </c:pt>
                <c:pt idx="12">
                  <c:v>415</c:v>
                </c:pt>
                <c:pt idx="13">
                  <c:v>500</c:v>
                </c:pt>
                <c:pt idx="14">
                  <c:v>625</c:v>
                </c:pt>
                <c:pt idx="15">
                  <c:v>750</c:v>
                </c:pt>
                <c:pt idx="16">
                  <c:v>925</c:v>
                </c:pt>
                <c:pt idx="17">
                  <c:v>1150</c:v>
                </c:pt>
                <c:pt idx="18">
                  <c:v>1400</c:v>
                </c:pt>
                <c:pt idx="19">
                  <c:v>2750</c:v>
                </c:pt>
                <c:pt idx="21">
                  <c:v>62.5</c:v>
                </c:pt>
                <c:pt idx="22">
                  <c:v>75</c:v>
                </c:pt>
                <c:pt idx="23">
                  <c:v>92.5</c:v>
                </c:pt>
                <c:pt idx="24">
                  <c:v>115</c:v>
                </c:pt>
                <c:pt idx="25">
                  <c:v>140</c:v>
                </c:pt>
                <c:pt idx="26">
                  <c:v>180</c:v>
                </c:pt>
                <c:pt idx="27">
                  <c:v>215</c:v>
                </c:pt>
                <c:pt idx="28">
                  <c:v>275</c:v>
                </c:pt>
                <c:pt idx="29">
                  <c:v>330</c:v>
                </c:pt>
                <c:pt idx="30">
                  <c:v>415</c:v>
                </c:pt>
                <c:pt idx="31">
                  <c:v>500</c:v>
                </c:pt>
                <c:pt idx="32">
                  <c:v>625</c:v>
                </c:pt>
                <c:pt idx="33">
                  <c:v>750</c:v>
                </c:pt>
                <c:pt idx="34">
                  <c:v>925</c:v>
                </c:pt>
                <c:pt idx="35">
                  <c:v>1150</c:v>
                </c:pt>
                <c:pt idx="37">
                  <c:v>308</c:v>
                </c:pt>
                <c:pt idx="38">
                  <c:v>275</c:v>
                </c:pt>
                <c:pt idx="39">
                  <c:v>330</c:v>
                </c:pt>
                <c:pt idx="40">
                  <c:v>415</c:v>
                </c:pt>
                <c:pt idx="41">
                  <c:v>240</c:v>
                </c:pt>
                <c:pt idx="42">
                  <c:v>290</c:v>
                </c:pt>
                <c:pt idx="43">
                  <c:v>400</c:v>
                </c:pt>
                <c:pt idx="44">
                  <c:v>230</c:v>
                </c:pt>
                <c:pt idx="45">
                  <c:v>290</c:v>
                </c:pt>
                <c:pt idx="46">
                  <c:v>266</c:v>
                </c:pt>
                <c:pt idx="47">
                  <c:v>240</c:v>
                </c:pt>
                <c:pt idx="48">
                  <c:v>240</c:v>
                </c:pt>
                <c:pt idx="49">
                  <c:v>240</c:v>
                </c:pt>
                <c:pt idx="50">
                  <c:v>320</c:v>
                </c:pt>
                <c:pt idx="51">
                  <c:v>200</c:v>
                </c:pt>
                <c:pt idx="52">
                  <c:v>240</c:v>
                </c:pt>
                <c:pt idx="54">
                  <c:v>670</c:v>
                </c:pt>
                <c:pt idx="55">
                  <c:v>670</c:v>
                </c:pt>
                <c:pt idx="56">
                  <c:v>670</c:v>
                </c:pt>
                <c:pt idx="57">
                  <c:v>670</c:v>
                </c:pt>
                <c:pt idx="58">
                  <c:v>670</c:v>
                </c:pt>
                <c:pt idx="59">
                  <c:v>670</c:v>
                </c:pt>
                <c:pt idx="60">
                  <c:v>291</c:v>
                </c:pt>
                <c:pt idx="61">
                  <c:v>291</c:v>
                </c:pt>
                <c:pt idx="62">
                  <c:v>291</c:v>
                </c:pt>
                <c:pt idx="63">
                  <c:v>204</c:v>
                </c:pt>
                <c:pt idx="64">
                  <c:v>202</c:v>
                </c:pt>
                <c:pt idx="65">
                  <c:v>195</c:v>
                </c:pt>
                <c:pt idx="66">
                  <c:v>118.5</c:v>
                </c:pt>
                <c:pt idx="67">
                  <c:v>117.5</c:v>
                </c:pt>
                <c:pt idx="68">
                  <c:v>116</c:v>
                </c:pt>
                <c:pt idx="69">
                  <c:v>115</c:v>
                </c:pt>
                <c:pt idx="70">
                  <c:v>125</c:v>
                </c:pt>
                <c:pt idx="71">
                  <c:v>125</c:v>
                </c:pt>
                <c:pt idx="72">
                  <c:v>125</c:v>
                </c:pt>
                <c:pt idx="73">
                  <c:v>400.005</c:v>
                </c:pt>
                <c:pt idx="74">
                  <c:v>370.005</c:v>
                </c:pt>
                <c:pt idx="75">
                  <c:v>300.10000000000002</c:v>
                </c:pt>
                <c:pt idx="76">
                  <c:v>301</c:v>
                </c:pt>
                <c:pt idx="77">
                  <c:v>301</c:v>
                </c:pt>
                <c:pt idx="78">
                  <c:v>241</c:v>
                </c:pt>
                <c:pt idx="79">
                  <c:v>300.05</c:v>
                </c:pt>
                <c:pt idx="80">
                  <c:v>300.05</c:v>
                </c:pt>
                <c:pt idx="81">
                  <c:v>300.05</c:v>
                </c:pt>
                <c:pt idx="82">
                  <c:v>300.10000000000002</c:v>
                </c:pt>
                <c:pt idx="83">
                  <c:v>300.10000000000002</c:v>
                </c:pt>
                <c:pt idx="84">
                  <c:v>600.1</c:v>
                </c:pt>
                <c:pt idx="85">
                  <c:v>600.1</c:v>
                </c:pt>
                <c:pt idx="86">
                  <c:v>235</c:v>
                </c:pt>
                <c:pt idx="87">
                  <c:v>260</c:v>
                </c:pt>
                <c:pt idx="88">
                  <c:v>180</c:v>
                </c:pt>
                <c:pt idx="89">
                  <c:v>200.1</c:v>
                </c:pt>
                <c:pt idx="90">
                  <c:v>200.1</c:v>
                </c:pt>
                <c:pt idx="91">
                  <c:v>140.19999999999999</c:v>
                </c:pt>
                <c:pt idx="92">
                  <c:v>140.1</c:v>
                </c:pt>
                <c:pt idx="93">
                  <c:v>120</c:v>
                </c:pt>
                <c:pt idx="94">
                  <c:v>120</c:v>
                </c:pt>
                <c:pt idx="95">
                  <c:v>120</c:v>
                </c:pt>
                <c:pt idx="96">
                  <c:v>180</c:v>
                </c:pt>
                <c:pt idx="97">
                  <c:v>220</c:v>
                </c:pt>
                <c:pt idx="98">
                  <c:v>92.5</c:v>
                </c:pt>
                <c:pt idx="99">
                  <c:v>97</c:v>
                </c:pt>
                <c:pt idx="100">
                  <c:v>300</c:v>
                </c:pt>
                <c:pt idx="101">
                  <c:v>338</c:v>
                </c:pt>
                <c:pt idx="102">
                  <c:v>270</c:v>
                </c:pt>
                <c:pt idx="103">
                  <c:v>298</c:v>
                </c:pt>
                <c:pt idx="104">
                  <c:v>187</c:v>
                </c:pt>
                <c:pt idx="105">
                  <c:v>195.5</c:v>
                </c:pt>
                <c:pt idx="106">
                  <c:v>140</c:v>
                </c:pt>
                <c:pt idx="107">
                  <c:v>140</c:v>
                </c:pt>
                <c:pt idx="108">
                  <c:v>140</c:v>
                </c:pt>
                <c:pt idx="109">
                  <c:v>140</c:v>
                </c:pt>
                <c:pt idx="110">
                  <c:v>140</c:v>
                </c:pt>
                <c:pt idx="111">
                  <c:v>143</c:v>
                </c:pt>
                <c:pt idx="112">
                  <c:v>77</c:v>
                </c:pt>
                <c:pt idx="113">
                  <c:v>77.400000000000006</c:v>
                </c:pt>
                <c:pt idx="114">
                  <c:v>200</c:v>
                </c:pt>
                <c:pt idx="115">
                  <c:v>178</c:v>
                </c:pt>
                <c:pt idx="116">
                  <c:v>180</c:v>
                </c:pt>
                <c:pt idx="117">
                  <c:v>210</c:v>
                </c:pt>
                <c:pt idx="118">
                  <c:v>210</c:v>
                </c:pt>
                <c:pt idx="119">
                  <c:v>250</c:v>
                </c:pt>
                <c:pt idx="120">
                  <c:v>297.5</c:v>
                </c:pt>
                <c:pt idx="121">
                  <c:v>290</c:v>
                </c:pt>
                <c:pt idx="122">
                  <c:v>220</c:v>
                </c:pt>
                <c:pt idx="123">
                  <c:v>200</c:v>
                </c:pt>
                <c:pt idx="124">
                  <c:v>200</c:v>
                </c:pt>
                <c:pt idx="125">
                  <c:v>200</c:v>
                </c:pt>
                <c:pt idx="126">
                  <c:v>200</c:v>
                </c:pt>
                <c:pt idx="127">
                  <c:v>260</c:v>
                </c:pt>
                <c:pt idx="128">
                  <c:v>226</c:v>
                </c:pt>
                <c:pt idx="130">
                  <c:v>220</c:v>
                </c:pt>
                <c:pt idx="131">
                  <c:v>320</c:v>
                </c:pt>
                <c:pt idx="132">
                  <c:v>245</c:v>
                </c:pt>
                <c:pt idx="133">
                  <c:v>240</c:v>
                </c:pt>
                <c:pt idx="134">
                  <c:v>240</c:v>
                </c:pt>
                <c:pt idx="135">
                  <c:v>230</c:v>
                </c:pt>
                <c:pt idx="136">
                  <c:v>240</c:v>
                </c:pt>
                <c:pt idx="137">
                  <c:v>260</c:v>
                </c:pt>
                <c:pt idx="138">
                  <c:v>283</c:v>
                </c:pt>
                <c:pt idx="139">
                  <c:v>240</c:v>
                </c:pt>
                <c:pt idx="140">
                  <c:v>294</c:v>
                </c:pt>
                <c:pt idx="141">
                  <c:v>300</c:v>
                </c:pt>
                <c:pt idx="142">
                  <c:v>256</c:v>
                </c:pt>
              </c:numCache>
            </c:numRef>
          </c:xVal>
          <c:yVal>
            <c:numRef>
              <c:f>'Heterodyne (300GHz帯抽出)'!$AA$2:$AA$148</c:f>
              <c:numCache>
                <c:formatCode>General</c:formatCode>
                <c:ptCount val="14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numCache>
            </c:numRef>
          </c:yVal>
          <c:smooth val="0"/>
          <c:extLst>
            <c:ext xmlns:c16="http://schemas.microsoft.com/office/drawing/2014/chart" uri="{C3380CC4-5D6E-409C-BE32-E72D297353CC}">
              <c16:uniqueId val="{00000000-465A-456F-838B-A81678CED5BF}"/>
            </c:ext>
          </c:extLst>
        </c:ser>
        <c:ser>
          <c:idx val="2"/>
          <c:order val="1"/>
          <c:tx>
            <c:strRef>
              <c:f>'Heterodyne (300GHz帯抽出)'!$AB$1</c:f>
              <c:strCache>
                <c:ptCount val="1"/>
                <c:pt idx="0">
                  <c:v>NF SiGe</c:v>
                </c:pt>
              </c:strCache>
            </c:strRef>
          </c:tx>
          <c:spPr>
            <a:ln w="19050" cap="rnd">
              <a:noFill/>
              <a:round/>
            </a:ln>
            <a:effectLst/>
          </c:spPr>
          <c:marker>
            <c:symbol val="circle"/>
            <c:size val="5"/>
            <c:spPr>
              <a:solidFill>
                <a:schemeClr val="accent3"/>
              </a:solidFill>
              <a:ln w="9525">
                <a:solidFill>
                  <a:schemeClr val="accent3"/>
                </a:solidFill>
              </a:ln>
              <a:effectLst/>
            </c:spPr>
          </c:marker>
          <c:xVal>
            <c:numRef>
              <c:f>'Heterodyne (300GHz帯抽出)'!$S$2:$S$148</c:f>
              <c:numCache>
                <c:formatCode>General</c:formatCode>
                <c:ptCount val="147"/>
                <c:pt idx="0">
                  <c:v>2022</c:v>
                </c:pt>
                <c:pt idx="1">
                  <c:v>2021</c:v>
                </c:pt>
                <c:pt idx="3">
                  <c:v>2022</c:v>
                </c:pt>
                <c:pt idx="4">
                  <c:v>2022</c:v>
                </c:pt>
                <c:pt idx="5">
                  <c:v>2022</c:v>
                </c:pt>
                <c:pt idx="6">
                  <c:v>2022</c:v>
                </c:pt>
                <c:pt idx="7">
                  <c:v>2022</c:v>
                </c:pt>
                <c:pt idx="8">
                  <c:v>2022</c:v>
                </c:pt>
                <c:pt idx="9">
                  <c:v>2022</c:v>
                </c:pt>
                <c:pt idx="10">
                  <c:v>2022</c:v>
                </c:pt>
                <c:pt idx="11">
                  <c:v>2022</c:v>
                </c:pt>
                <c:pt idx="12">
                  <c:v>2022</c:v>
                </c:pt>
                <c:pt idx="13">
                  <c:v>2022</c:v>
                </c:pt>
                <c:pt idx="14">
                  <c:v>2022</c:v>
                </c:pt>
                <c:pt idx="15">
                  <c:v>2022</c:v>
                </c:pt>
                <c:pt idx="16">
                  <c:v>2022</c:v>
                </c:pt>
                <c:pt idx="17">
                  <c:v>2022</c:v>
                </c:pt>
                <c:pt idx="18">
                  <c:v>2022</c:v>
                </c:pt>
                <c:pt idx="19">
                  <c:v>2022</c:v>
                </c:pt>
                <c:pt idx="21">
                  <c:v>2022</c:v>
                </c:pt>
                <c:pt idx="22">
                  <c:v>2022</c:v>
                </c:pt>
                <c:pt idx="23">
                  <c:v>2022</c:v>
                </c:pt>
                <c:pt idx="24">
                  <c:v>2022</c:v>
                </c:pt>
                <c:pt idx="25">
                  <c:v>2022</c:v>
                </c:pt>
                <c:pt idx="26">
                  <c:v>2022</c:v>
                </c:pt>
                <c:pt idx="27">
                  <c:v>2022</c:v>
                </c:pt>
                <c:pt idx="28">
                  <c:v>2022</c:v>
                </c:pt>
                <c:pt idx="29">
                  <c:v>2022</c:v>
                </c:pt>
                <c:pt idx="30">
                  <c:v>2022</c:v>
                </c:pt>
                <c:pt idx="31">
                  <c:v>2022</c:v>
                </c:pt>
                <c:pt idx="32">
                  <c:v>2022</c:v>
                </c:pt>
                <c:pt idx="33">
                  <c:v>2022</c:v>
                </c:pt>
                <c:pt idx="34">
                  <c:v>2022</c:v>
                </c:pt>
                <c:pt idx="35">
                  <c:v>2022</c:v>
                </c:pt>
                <c:pt idx="37">
                  <c:v>2018</c:v>
                </c:pt>
                <c:pt idx="38">
                  <c:v>2022</c:v>
                </c:pt>
                <c:pt idx="39">
                  <c:v>2022</c:v>
                </c:pt>
                <c:pt idx="40">
                  <c:v>2022</c:v>
                </c:pt>
                <c:pt idx="41">
                  <c:v>2019</c:v>
                </c:pt>
                <c:pt idx="42">
                  <c:v>2020</c:v>
                </c:pt>
                <c:pt idx="43">
                  <c:v>2021</c:v>
                </c:pt>
                <c:pt idx="44">
                  <c:v>2019</c:v>
                </c:pt>
                <c:pt idx="45">
                  <c:v>2017</c:v>
                </c:pt>
                <c:pt idx="46">
                  <c:v>2019</c:v>
                </c:pt>
                <c:pt idx="47">
                  <c:v>2018</c:v>
                </c:pt>
                <c:pt idx="48">
                  <c:v>2018</c:v>
                </c:pt>
                <c:pt idx="49">
                  <c:v>2016</c:v>
                </c:pt>
                <c:pt idx="50">
                  <c:v>2012</c:v>
                </c:pt>
                <c:pt idx="51">
                  <c:v>2011</c:v>
                </c:pt>
                <c:pt idx="52">
                  <c:v>2015</c:v>
                </c:pt>
                <c:pt idx="54">
                  <c:v>2016</c:v>
                </c:pt>
                <c:pt idx="55">
                  <c:v>2016</c:v>
                </c:pt>
                <c:pt idx="56">
                  <c:v>2016</c:v>
                </c:pt>
                <c:pt idx="57">
                  <c:v>2012</c:v>
                </c:pt>
                <c:pt idx="58">
                  <c:v>2011</c:v>
                </c:pt>
                <c:pt idx="59">
                  <c:v>2011</c:v>
                </c:pt>
                <c:pt idx="60">
                  <c:v>2018</c:v>
                </c:pt>
                <c:pt idx="61">
                  <c:v>2020</c:v>
                </c:pt>
                <c:pt idx="62">
                  <c:v>2020</c:v>
                </c:pt>
                <c:pt idx="63">
                  <c:v>2012</c:v>
                </c:pt>
                <c:pt idx="64">
                  <c:v>2012</c:v>
                </c:pt>
                <c:pt idx="65">
                  <c:v>2013</c:v>
                </c:pt>
                <c:pt idx="66">
                  <c:v>2013</c:v>
                </c:pt>
                <c:pt idx="67">
                  <c:v>2013</c:v>
                </c:pt>
                <c:pt idx="68">
                  <c:v>2013</c:v>
                </c:pt>
                <c:pt idx="69">
                  <c:v>2014</c:v>
                </c:pt>
                <c:pt idx="70">
                  <c:v>2014</c:v>
                </c:pt>
                <c:pt idx="71">
                  <c:v>2014</c:v>
                </c:pt>
                <c:pt idx="72">
                  <c:v>2014</c:v>
                </c:pt>
                <c:pt idx="73">
                  <c:v>2021</c:v>
                </c:pt>
                <c:pt idx="74">
                  <c:v>2021</c:v>
                </c:pt>
                <c:pt idx="75">
                  <c:v>2017</c:v>
                </c:pt>
                <c:pt idx="76">
                  <c:v>2019</c:v>
                </c:pt>
                <c:pt idx="77">
                  <c:v>2019</c:v>
                </c:pt>
                <c:pt idx="78">
                  <c:v>2019</c:v>
                </c:pt>
                <c:pt idx="79">
                  <c:v>2010</c:v>
                </c:pt>
                <c:pt idx="80">
                  <c:v>2010</c:v>
                </c:pt>
                <c:pt idx="81">
                  <c:v>2010</c:v>
                </c:pt>
                <c:pt idx="82">
                  <c:v>2011</c:v>
                </c:pt>
                <c:pt idx="83">
                  <c:v>2011</c:v>
                </c:pt>
                <c:pt idx="84">
                  <c:v>2016</c:v>
                </c:pt>
                <c:pt idx="85">
                  <c:v>2016</c:v>
                </c:pt>
                <c:pt idx="86">
                  <c:v>2010</c:v>
                </c:pt>
                <c:pt idx="87">
                  <c:v>2012</c:v>
                </c:pt>
                <c:pt idx="88">
                  <c:v>2011</c:v>
                </c:pt>
                <c:pt idx="89">
                  <c:v>2010</c:v>
                </c:pt>
                <c:pt idx="90">
                  <c:v>2010</c:v>
                </c:pt>
                <c:pt idx="91">
                  <c:v>2010</c:v>
                </c:pt>
                <c:pt idx="92">
                  <c:v>2010</c:v>
                </c:pt>
                <c:pt idx="93">
                  <c:v>2010</c:v>
                </c:pt>
                <c:pt idx="94">
                  <c:v>2010</c:v>
                </c:pt>
                <c:pt idx="95">
                  <c:v>2012</c:v>
                </c:pt>
                <c:pt idx="96">
                  <c:v>2012</c:v>
                </c:pt>
                <c:pt idx="97">
                  <c:v>2012</c:v>
                </c:pt>
                <c:pt idx="98">
                  <c:v>2020</c:v>
                </c:pt>
                <c:pt idx="99">
                  <c:v>2020</c:v>
                </c:pt>
                <c:pt idx="100">
                  <c:v>2015</c:v>
                </c:pt>
                <c:pt idx="101">
                  <c:v>2012</c:v>
                </c:pt>
                <c:pt idx="102">
                  <c:v>2016</c:v>
                </c:pt>
                <c:pt idx="103">
                  <c:v>2019</c:v>
                </c:pt>
                <c:pt idx="104">
                  <c:v>2021</c:v>
                </c:pt>
                <c:pt idx="105">
                  <c:v>2021</c:v>
                </c:pt>
                <c:pt idx="106">
                  <c:v>2015</c:v>
                </c:pt>
                <c:pt idx="107">
                  <c:v>2015</c:v>
                </c:pt>
                <c:pt idx="108">
                  <c:v>2015</c:v>
                </c:pt>
                <c:pt idx="109">
                  <c:v>2015</c:v>
                </c:pt>
                <c:pt idx="110">
                  <c:v>2015</c:v>
                </c:pt>
                <c:pt idx="111">
                  <c:v>2018</c:v>
                </c:pt>
                <c:pt idx="112">
                  <c:v>2011</c:v>
                </c:pt>
                <c:pt idx="113">
                  <c:v>2014</c:v>
                </c:pt>
                <c:pt idx="114">
                  <c:v>2007</c:v>
                </c:pt>
                <c:pt idx="115">
                  <c:v>1999</c:v>
                </c:pt>
                <c:pt idx="116">
                  <c:v>1999</c:v>
                </c:pt>
                <c:pt idx="117">
                  <c:v>2008</c:v>
                </c:pt>
                <c:pt idx="118">
                  <c:v>2008</c:v>
                </c:pt>
                <c:pt idx="119">
                  <c:v>2007</c:v>
                </c:pt>
                <c:pt idx="120">
                  <c:v>2017</c:v>
                </c:pt>
                <c:pt idx="121">
                  <c:v>2009</c:v>
                </c:pt>
                <c:pt idx="122">
                  <c:v>2008</c:v>
                </c:pt>
                <c:pt idx="123">
                  <c:v>2011</c:v>
                </c:pt>
                <c:pt idx="124">
                  <c:v>2011</c:v>
                </c:pt>
                <c:pt idx="125">
                  <c:v>2011</c:v>
                </c:pt>
                <c:pt idx="126">
                  <c:v>2011</c:v>
                </c:pt>
                <c:pt idx="127">
                  <c:v>2012</c:v>
                </c:pt>
                <c:pt idx="128">
                  <c:v>2011</c:v>
                </c:pt>
                <c:pt idx="130">
                  <c:v>2012</c:v>
                </c:pt>
                <c:pt idx="131">
                  <c:v>2012</c:v>
                </c:pt>
                <c:pt idx="132">
                  <c:v>2013</c:v>
                </c:pt>
                <c:pt idx="133">
                  <c:v>2016</c:v>
                </c:pt>
                <c:pt idx="134">
                  <c:v>2017</c:v>
                </c:pt>
                <c:pt idx="135">
                  <c:v>2019</c:v>
                </c:pt>
                <c:pt idx="136">
                  <c:v>2018</c:v>
                </c:pt>
                <c:pt idx="137">
                  <c:v>2012</c:v>
                </c:pt>
                <c:pt idx="138">
                  <c:v>2013</c:v>
                </c:pt>
                <c:pt idx="139">
                  <c:v>2015</c:v>
                </c:pt>
                <c:pt idx="140">
                  <c:v>2022</c:v>
                </c:pt>
                <c:pt idx="141">
                  <c:v>2019</c:v>
                </c:pt>
                <c:pt idx="142">
                  <c:v>2022</c:v>
                </c:pt>
              </c:numCache>
            </c:numRef>
          </c:xVal>
          <c:yVal>
            <c:numRef>
              <c:f>'Heterodyne (300GHz帯抽出)'!$AB$2:$AB$148</c:f>
              <c:numCache>
                <c:formatCode>General</c:formatCode>
                <c:ptCount val="14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14</c:v>
                </c:pt>
                <c:pt idx="45">
                  <c:v>#N/A</c:v>
                </c:pt>
                <c:pt idx="46">
                  <c:v>#N/A</c:v>
                </c:pt>
                <c:pt idx="47">
                  <c:v>26.5</c:v>
                </c:pt>
                <c:pt idx="48">
                  <c:v>26.5</c:v>
                </c:pt>
                <c:pt idx="49">
                  <c:v>16</c:v>
                </c:pt>
                <c:pt idx="50">
                  <c:v>36</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18</c:v>
                </c:pt>
                <c:pt idx="131">
                  <c:v>36</c:v>
                </c:pt>
                <c:pt idx="132">
                  <c:v>21</c:v>
                </c:pt>
                <c:pt idx="133">
                  <c:v>15</c:v>
                </c:pt>
                <c:pt idx="134">
                  <c:v>18</c:v>
                </c:pt>
                <c:pt idx="135">
                  <c:v>14</c:v>
                </c:pt>
                <c:pt idx="136">
                  <c:v>13.4</c:v>
                </c:pt>
                <c:pt idx="137">
                  <c:v>#N/A</c:v>
                </c:pt>
                <c:pt idx="138">
                  <c:v>#N/A</c:v>
                </c:pt>
                <c:pt idx="139">
                  <c:v>#N/A</c:v>
                </c:pt>
                <c:pt idx="140">
                  <c:v>#N/A</c:v>
                </c:pt>
                <c:pt idx="141">
                  <c:v>#N/A</c:v>
                </c:pt>
                <c:pt idx="142">
                  <c:v>#N/A</c:v>
                </c:pt>
                <c:pt idx="143">
                  <c:v>#N/A</c:v>
                </c:pt>
                <c:pt idx="144">
                  <c:v>#N/A</c:v>
                </c:pt>
                <c:pt idx="145">
                  <c:v>#N/A</c:v>
                </c:pt>
                <c:pt idx="146">
                  <c:v>#N/A</c:v>
                </c:pt>
              </c:numCache>
            </c:numRef>
          </c:yVal>
          <c:smooth val="0"/>
          <c:extLst>
            <c:ext xmlns:c16="http://schemas.microsoft.com/office/drawing/2014/chart" uri="{C3380CC4-5D6E-409C-BE32-E72D297353CC}">
              <c16:uniqueId val="{00000001-465A-456F-838B-A81678CED5BF}"/>
            </c:ext>
          </c:extLst>
        </c:ser>
        <c:ser>
          <c:idx val="3"/>
          <c:order val="2"/>
          <c:tx>
            <c:strRef>
              <c:f>'Heterodyne (300GHz帯抽出)'!$AC$1</c:f>
              <c:strCache>
                <c:ptCount val="1"/>
                <c:pt idx="0">
                  <c:v>NF CMOS</c:v>
                </c:pt>
              </c:strCache>
            </c:strRef>
          </c:tx>
          <c:spPr>
            <a:ln w="19050" cap="rnd">
              <a:noFill/>
              <a:round/>
            </a:ln>
            <a:effectLst/>
          </c:spPr>
          <c:marker>
            <c:symbol val="circle"/>
            <c:size val="5"/>
            <c:spPr>
              <a:solidFill>
                <a:schemeClr val="accent4"/>
              </a:solidFill>
              <a:ln w="9525">
                <a:solidFill>
                  <a:schemeClr val="accent4"/>
                </a:solidFill>
              </a:ln>
              <a:effectLst/>
            </c:spPr>
          </c:marker>
          <c:xVal>
            <c:numRef>
              <c:f>'Heterodyne (300GHz帯抽出)'!$S$2:$S$148</c:f>
              <c:numCache>
                <c:formatCode>General</c:formatCode>
                <c:ptCount val="147"/>
                <c:pt idx="0">
                  <c:v>2022</c:v>
                </c:pt>
                <c:pt idx="1">
                  <c:v>2021</c:v>
                </c:pt>
                <c:pt idx="3">
                  <c:v>2022</c:v>
                </c:pt>
                <c:pt idx="4">
                  <c:v>2022</c:v>
                </c:pt>
                <c:pt idx="5">
                  <c:v>2022</c:v>
                </c:pt>
                <c:pt idx="6">
                  <c:v>2022</c:v>
                </c:pt>
                <c:pt idx="7">
                  <c:v>2022</c:v>
                </c:pt>
                <c:pt idx="8">
                  <c:v>2022</c:v>
                </c:pt>
                <c:pt idx="9">
                  <c:v>2022</c:v>
                </c:pt>
                <c:pt idx="10">
                  <c:v>2022</c:v>
                </c:pt>
                <c:pt idx="11">
                  <c:v>2022</c:v>
                </c:pt>
                <c:pt idx="12">
                  <c:v>2022</c:v>
                </c:pt>
                <c:pt idx="13">
                  <c:v>2022</c:v>
                </c:pt>
                <c:pt idx="14">
                  <c:v>2022</c:v>
                </c:pt>
                <c:pt idx="15">
                  <c:v>2022</c:v>
                </c:pt>
                <c:pt idx="16">
                  <c:v>2022</c:v>
                </c:pt>
                <c:pt idx="17">
                  <c:v>2022</c:v>
                </c:pt>
                <c:pt idx="18">
                  <c:v>2022</c:v>
                </c:pt>
                <c:pt idx="19">
                  <c:v>2022</c:v>
                </c:pt>
                <c:pt idx="21">
                  <c:v>2022</c:v>
                </c:pt>
                <c:pt idx="22">
                  <c:v>2022</c:v>
                </c:pt>
                <c:pt idx="23">
                  <c:v>2022</c:v>
                </c:pt>
                <c:pt idx="24">
                  <c:v>2022</c:v>
                </c:pt>
                <c:pt idx="25">
                  <c:v>2022</c:v>
                </c:pt>
                <c:pt idx="26">
                  <c:v>2022</c:v>
                </c:pt>
                <c:pt idx="27">
                  <c:v>2022</c:v>
                </c:pt>
                <c:pt idx="28">
                  <c:v>2022</c:v>
                </c:pt>
                <c:pt idx="29">
                  <c:v>2022</c:v>
                </c:pt>
                <c:pt idx="30">
                  <c:v>2022</c:v>
                </c:pt>
                <c:pt idx="31">
                  <c:v>2022</c:v>
                </c:pt>
                <c:pt idx="32">
                  <c:v>2022</c:v>
                </c:pt>
                <c:pt idx="33">
                  <c:v>2022</c:v>
                </c:pt>
                <c:pt idx="34">
                  <c:v>2022</c:v>
                </c:pt>
                <c:pt idx="35">
                  <c:v>2022</c:v>
                </c:pt>
                <c:pt idx="37">
                  <c:v>2018</c:v>
                </c:pt>
                <c:pt idx="38">
                  <c:v>2022</c:v>
                </c:pt>
                <c:pt idx="39">
                  <c:v>2022</c:v>
                </c:pt>
                <c:pt idx="40">
                  <c:v>2022</c:v>
                </c:pt>
                <c:pt idx="41">
                  <c:v>2019</c:v>
                </c:pt>
                <c:pt idx="42">
                  <c:v>2020</c:v>
                </c:pt>
                <c:pt idx="43">
                  <c:v>2021</c:v>
                </c:pt>
                <c:pt idx="44">
                  <c:v>2019</c:v>
                </c:pt>
                <c:pt idx="45">
                  <c:v>2017</c:v>
                </c:pt>
                <c:pt idx="46">
                  <c:v>2019</c:v>
                </c:pt>
                <c:pt idx="47">
                  <c:v>2018</c:v>
                </c:pt>
                <c:pt idx="48">
                  <c:v>2018</c:v>
                </c:pt>
                <c:pt idx="49">
                  <c:v>2016</c:v>
                </c:pt>
                <c:pt idx="50">
                  <c:v>2012</c:v>
                </c:pt>
                <c:pt idx="51">
                  <c:v>2011</c:v>
                </c:pt>
                <c:pt idx="52">
                  <c:v>2015</c:v>
                </c:pt>
                <c:pt idx="54">
                  <c:v>2016</c:v>
                </c:pt>
                <c:pt idx="55">
                  <c:v>2016</c:v>
                </c:pt>
                <c:pt idx="56">
                  <c:v>2016</c:v>
                </c:pt>
                <c:pt idx="57">
                  <c:v>2012</c:v>
                </c:pt>
                <c:pt idx="58">
                  <c:v>2011</c:v>
                </c:pt>
                <c:pt idx="59">
                  <c:v>2011</c:v>
                </c:pt>
                <c:pt idx="60">
                  <c:v>2018</c:v>
                </c:pt>
                <c:pt idx="61">
                  <c:v>2020</c:v>
                </c:pt>
                <c:pt idx="62">
                  <c:v>2020</c:v>
                </c:pt>
                <c:pt idx="63">
                  <c:v>2012</c:v>
                </c:pt>
                <c:pt idx="64">
                  <c:v>2012</c:v>
                </c:pt>
                <c:pt idx="65">
                  <c:v>2013</c:v>
                </c:pt>
                <c:pt idx="66">
                  <c:v>2013</c:v>
                </c:pt>
                <c:pt idx="67">
                  <c:v>2013</c:v>
                </c:pt>
                <c:pt idx="68">
                  <c:v>2013</c:v>
                </c:pt>
                <c:pt idx="69">
                  <c:v>2014</c:v>
                </c:pt>
                <c:pt idx="70">
                  <c:v>2014</c:v>
                </c:pt>
                <c:pt idx="71">
                  <c:v>2014</c:v>
                </c:pt>
                <c:pt idx="72">
                  <c:v>2014</c:v>
                </c:pt>
                <c:pt idx="73">
                  <c:v>2021</c:v>
                </c:pt>
                <c:pt idx="74">
                  <c:v>2021</c:v>
                </c:pt>
                <c:pt idx="75">
                  <c:v>2017</c:v>
                </c:pt>
                <c:pt idx="76">
                  <c:v>2019</c:v>
                </c:pt>
                <c:pt idx="77">
                  <c:v>2019</c:v>
                </c:pt>
                <c:pt idx="78">
                  <c:v>2019</c:v>
                </c:pt>
                <c:pt idx="79">
                  <c:v>2010</c:v>
                </c:pt>
                <c:pt idx="80">
                  <c:v>2010</c:v>
                </c:pt>
                <c:pt idx="81">
                  <c:v>2010</c:v>
                </c:pt>
                <c:pt idx="82">
                  <c:v>2011</c:v>
                </c:pt>
                <c:pt idx="83">
                  <c:v>2011</c:v>
                </c:pt>
                <c:pt idx="84">
                  <c:v>2016</c:v>
                </c:pt>
                <c:pt idx="85">
                  <c:v>2016</c:v>
                </c:pt>
                <c:pt idx="86">
                  <c:v>2010</c:v>
                </c:pt>
                <c:pt idx="87">
                  <c:v>2012</c:v>
                </c:pt>
                <c:pt idx="88">
                  <c:v>2011</c:v>
                </c:pt>
                <c:pt idx="89">
                  <c:v>2010</c:v>
                </c:pt>
                <c:pt idx="90">
                  <c:v>2010</c:v>
                </c:pt>
                <c:pt idx="91">
                  <c:v>2010</c:v>
                </c:pt>
                <c:pt idx="92">
                  <c:v>2010</c:v>
                </c:pt>
                <c:pt idx="93">
                  <c:v>2010</c:v>
                </c:pt>
                <c:pt idx="94">
                  <c:v>2010</c:v>
                </c:pt>
                <c:pt idx="95">
                  <c:v>2012</c:v>
                </c:pt>
                <c:pt idx="96">
                  <c:v>2012</c:v>
                </c:pt>
                <c:pt idx="97">
                  <c:v>2012</c:v>
                </c:pt>
                <c:pt idx="98">
                  <c:v>2020</c:v>
                </c:pt>
                <c:pt idx="99">
                  <c:v>2020</c:v>
                </c:pt>
                <c:pt idx="100">
                  <c:v>2015</c:v>
                </c:pt>
                <c:pt idx="101">
                  <c:v>2012</c:v>
                </c:pt>
                <c:pt idx="102">
                  <c:v>2016</c:v>
                </c:pt>
                <c:pt idx="103">
                  <c:v>2019</c:v>
                </c:pt>
                <c:pt idx="104">
                  <c:v>2021</c:v>
                </c:pt>
                <c:pt idx="105">
                  <c:v>2021</c:v>
                </c:pt>
                <c:pt idx="106">
                  <c:v>2015</c:v>
                </c:pt>
                <c:pt idx="107">
                  <c:v>2015</c:v>
                </c:pt>
                <c:pt idx="108">
                  <c:v>2015</c:v>
                </c:pt>
                <c:pt idx="109">
                  <c:v>2015</c:v>
                </c:pt>
                <c:pt idx="110">
                  <c:v>2015</c:v>
                </c:pt>
                <c:pt idx="111">
                  <c:v>2018</c:v>
                </c:pt>
                <c:pt idx="112">
                  <c:v>2011</c:v>
                </c:pt>
                <c:pt idx="113">
                  <c:v>2014</c:v>
                </c:pt>
                <c:pt idx="114">
                  <c:v>2007</c:v>
                </c:pt>
                <c:pt idx="115">
                  <c:v>1999</c:v>
                </c:pt>
                <c:pt idx="116">
                  <c:v>1999</c:v>
                </c:pt>
                <c:pt idx="117">
                  <c:v>2008</c:v>
                </c:pt>
                <c:pt idx="118">
                  <c:v>2008</c:v>
                </c:pt>
                <c:pt idx="119">
                  <c:v>2007</c:v>
                </c:pt>
                <c:pt idx="120">
                  <c:v>2017</c:v>
                </c:pt>
                <c:pt idx="121">
                  <c:v>2009</c:v>
                </c:pt>
                <c:pt idx="122">
                  <c:v>2008</c:v>
                </c:pt>
                <c:pt idx="123">
                  <c:v>2011</c:v>
                </c:pt>
                <c:pt idx="124">
                  <c:v>2011</c:v>
                </c:pt>
                <c:pt idx="125">
                  <c:v>2011</c:v>
                </c:pt>
                <c:pt idx="126">
                  <c:v>2011</c:v>
                </c:pt>
                <c:pt idx="127">
                  <c:v>2012</c:v>
                </c:pt>
                <c:pt idx="128">
                  <c:v>2011</c:v>
                </c:pt>
                <c:pt idx="130">
                  <c:v>2012</c:v>
                </c:pt>
                <c:pt idx="131">
                  <c:v>2012</c:v>
                </c:pt>
                <c:pt idx="132">
                  <c:v>2013</c:v>
                </c:pt>
                <c:pt idx="133">
                  <c:v>2016</c:v>
                </c:pt>
                <c:pt idx="134">
                  <c:v>2017</c:v>
                </c:pt>
                <c:pt idx="135">
                  <c:v>2019</c:v>
                </c:pt>
                <c:pt idx="136">
                  <c:v>2018</c:v>
                </c:pt>
                <c:pt idx="137">
                  <c:v>2012</c:v>
                </c:pt>
                <c:pt idx="138">
                  <c:v>2013</c:v>
                </c:pt>
                <c:pt idx="139">
                  <c:v>2015</c:v>
                </c:pt>
                <c:pt idx="140">
                  <c:v>2022</c:v>
                </c:pt>
                <c:pt idx="141">
                  <c:v>2019</c:v>
                </c:pt>
                <c:pt idx="142">
                  <c:v>2022</c:v>
                </c:pt>
              </c:numCache>
            </c:numRef>
          </c:xVal>
          <c:yVal>
            <c:numRef>
              <c:f>'Heterodyne (300GHz帯抽出)'!$AC$2:$AC$148</c:f>
              <c:numCache>
                <c:formatCode>General</c:formatCode>
                <c:ptCount val="14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27</c:v>
                </c:pt>
                <c:pt idx="46">
                  <c:v>22.9</c:v>
                </c:pt>
                <c:pt idx="47">
                  <c:v>#N/A</c:v>
                </c:pt>
                <c:pt idx="48">
                  <c:v>#N/A</c:v>
                </c:pt>
                <c:pt idx="49">
                  <c:v>#N/A</c:v>
                </c:pt>
                <c:pt idx="50">
                  <c:v>#N/A</c:v>
                </c:pt>
                <c:pt idx="51">
                  <c:v>29.9</c:v>
                </c:pt>
                <c:pt idx="52">
                  <c:v>15</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19</c:v>
                </c:pt>
                <c:pt idx="138">
                  <c:v>38</c:v>
                </c:pt>
                <c:pt idx="139">
                  <c:v>15</c:v>
                </c:pt>
                <c:pt idx="140">
                  <c:v>27</c:v>
                </c:pt>
                <c:pt idx="141">
                  <c:v>20</c:v>
                </c:pt>
                <c:pt idx="142">
                  <c:v>#N/A</c:v>
                </c:pt>
                <c:pt idx="143">
                  <c:v>#N/A</c:v>
                </c:pt>
                <c:pt idx="144">
                  <c:v>#N/A</c:v>
                </c:pt>
                <c:pt idx="145">
                  <c:v>#N/A</c:v>
                </c:pt>
                <c:pt idx="146">
                  <c:v>#N/A</c:v>
                </c:pt>
              </c:numCache>
            </c:numRef>
          </c:yVal>
          <c:smooth val="0"/>
          <c:extLst>
            <c:ext xmlns:c16="http://schemas.microsoft.com/office/drawing/2014/chart" uri="{C3380CC4-5D6E-409C-BE32-E72D297353CC}">
              <c16:uniqueId val="{00000002-465A-456F-838B-A81678CED5BF}"/>
            </c:ext>
          </c:extLst>
        </c:ser>
        <c:ser>
          <c:idx val="4"/>
          <c:order val="3"/>
          <c:tx>
            <c:strRef>
              <c:f>'Heterodyne (300GHz帯抽出)'!$AD$1</c:f>
              <c:strCache>
                <c:ptCount val="1"/>
                <c:pt idx="0">
                  <c:v>NF InP HEMT</c:v>
                </c:pt>
              </c:strCache>
            </c:strRef>
          </c:tx>
          <c:spPr>
            <a:ln w="19050" cap="rnd">
              <a:noFill/>
              <a:round/>
            </a:ln>
            <a:effectLst/>
          </c:spPr>
          <c:marker>
            <c:symbol val="circle"/>
            <c:size val="5"/>
            <c:spPr>
              <a:solidFill>
                <a:schemeClr val="accent5"/>
              </a:solidFill>
              <a:ln w="9525">
                <a:solidFill>
                  <a:schemeClr val="accent5"/>
                </a:solidFill>
              </a:ln>
              <a:effectLst/>
            </c:spPr>
          </c:marker>
          <c:xVal>
            <c:numRef>
              <c:f>'Heterodyne (300GHz帯抽出)'!$S$2:$S$148</c:f>
              <c:numCache>
                <c:formatCode>General</c:formatCode>
                <c:ptCount val="147"/>
                <c:pt idx="0">
                  <c:v>2022</c:v>
                </c:pt>
                <c:pt idx="1">
                  <c:v>2021</c:v>
                </c:pt>
                <c:pt idx="3">
                  <c:v>2022</c:v>
                </c:pt>
                <c:pt idx="4">
                  <c:v>2022</c:v>
                </c:pt>
                <c:pt idx="5">
                  <c:v>2022</c:v>
                </c:pt>
                <c:pt idx="6">
                  <c:v>2022</c:v>
                </c:pt>
                <c:pt idx="7">
                  <c:v>2022</c:v>
                </c:pt>
                <c:pt idx="8">
                  <c:v>2022</c:v>
                </c:pt>
                <c:pt idx="9">
                  <c:v>2022</c:v>
                </c:pt>
                <c:pt idx="10">
                  <c:v>2022</c:v>
                </c:pt>
                <c:pt idx="11">
                  <c:v>2022</c:v>
                </c:pt>
                <c:pt idx="12">
                  <c:v>2022</c:v>
                </c:pt>
                <c:pt idx="13">
                  <c:v>2022</c:v>
                </c:pt>
                <c:pt idx="14">
                  <c:v>2022</c:v>
                </c:pt>
                <c:pt idx="15">
                  <c:v>2022</c:v>
                </c:pt>
                <c:pt idx="16">
                  <c:v>2022</c:v>
                </c:pt>
                <c:pt idx="17">
                  <c:v>2022</c:v>
                </c:pt>
                <c:pt idx="18">
                  <c:v>2022</c:v>
                </c:pt>
                <c:pt idx="19">
                  <c:v>2022</c:v>
                </c:pt>
                <c:pt idx="21">
                  <c:v>2022</c:v>
                </c:pt>
                <c:pt idx="22">
                  <c:v>2022</c:v>
                </c:pt>
                <c:pt idx="23">
                  <c:v>2022</c:v>
                </c:pt>
                <c:pt idx="24">
                  <c:v>2022</c:v>
                </c:pt>
                <c:pt idx="25">
                  <c:v>2022</c:v>
                </c:pt>
                <c:pt idx="26">
                  <c:v>2022</c:v>
                </c:pt>
                <c:pt idx="27">
                  <c:v>2022</c:v>
                </c:pt>
                <c:pt idx="28">
                  <c:v>2022</c:v>
                </c:pt>
                <c:pt idx="29">
                  <c:v>2022</c:v>
                </c:pt>
                <c:pt idx="30">
                  <c:v>2022</c:v>
                </c:pt>
                <c:pt idx="31">
                  <c:v>2022</c:v>
                </c:pt>
                <c:pt idx="32">
                  <c:v>2022</c:v>
                </c:pt>
                <c:pt idx="33">
                  <c:v>2022</c:v>
                </c:pt>
                <c:pt idx="34">
                  <c:v>2022</c:v>
                </c:pt>
                <c:pt idx="35">
                  <c:v>2022</c:v>
                </c:pt>
                <c:pt idx="37">
                  <c:v>2018</c:v>
                </c:pt>
                <c:pt idx="38">
                  <c:v>2022</c:v>
                </c:pt>
                <c:pt idx="39">
                  <c:v>2022</c:v>
                </c:pt>
                <c:pt idx="40">
                  <c:v>2022</c:v>
                </c:pt>
                <c:pt idx="41">
                  <c:v>2019</c:v>
                </c:pt>
                <c:pt idx="42">
                  <c:v>2020</c:v>
                </c:pt>
                <c:pt idx="43">
                  <c:v>2021</c:v>
                </c:pt>
                <c:pt idx="44">
                  <c:v>2019</c:v>
                </c:pt>
                <c:pt idx="45">
                  <c:v>2017</c:v>
                </c:pt>
                <c:pt idx="46">
                  <c:v>2019</c:v>
                </c:pt>
                <c:pt idx="47">
                  <c:v>2018</c:v>
                </c:pt>
                <c:pt idx="48">
                  <c:v>2018</c:v>
                </c:pt>
                <c:pt idx="49">
                  <c:v>2016</c:v>
                </c:pt>
                <c:pt idx="50">
                  <c:v>2012</c:v>
                </c:pt>
                <c:pt idx="51">
                  <c:v>2011</c:v>
                </c:pt>
                <c:pt idx="52">
                  <c:v>2015</c:v>
                </c:pt>
                <c:pt idx="54">
                  <c:v>2016</c:v>
                </c:pt>
                <c:pt idx="55">
                  <c:v>2016</c:v>
                </c:pt>
                <c:pt idx="56">
                  <c:v>2016</c:v>
                </c:pt>
                <c:pt idx="57">
                  <c:v>2012</c:v>
                </c:pt>
                <c:pt idx="58">
                  <c:v>2011</c:v>
                </c:pt>
                <c:pt idx="59">
                  <c:v>2011</c:v>
                </c:pt>
                <c:pt idx="60">
                  <c:v>2018</c:v>
                </c:pt>
                <c:pt idx="61">
                  <c:v>2020</c:v>
                </c:pt>
                <c:pt idx="62">
                  <c:v>2020</c:v>
                </c:pt>
                <c:pt idx="63">
                  <c:v>2012</c:v>
                </c:pt>
                <c:pt idx="64">
                  <c:v>2012</c:v>
                </c:pt>
                <c:pt idx="65">
                  <c:v>2013</c:v>
                </c:pt>
                <c:pt idx="66">
                  <c:v>2013</c:v>
                </c:pt>
                <c:pt idx="67">
                  <c:v>2013</c:v>
                </c:pt>
                <c:pt idx="68">
                  <c:v>2013</c:v>
                </c:pt>
                <c:pt idx="69">
                  <c:v>2014</c:v>
                </c:pt>
                <c:pt idx="70">
                  <c:v>2014</c:v>
                </c:pt>
                <c:pt idx="71">
                  <c:v>2014</c:v>
                </c:pt>
                <c:pt idx="72">
                  <c:v>2014</c:v>
                </c:pt>
                <c:pt idx="73">
                  <c:v>2021</c:v>
                </c:pt>
                <c:pt idx="74">
                  <c:v>2021</c:v>
                </c:pt>
                <c:pt idx="75">
                  <c:v>2017</c:v>
                </c:pt>
                <c:pt idx="76">
                  <c:v>2019</c:v>
                </c:pt>
                <c:pt idx="77">
                  <c:v>2019</c:v>
                </c:pt>
                <c:pt idx="78">
                  <c:v>2019</c:v>
                </c:pt>
                <c:pt idx="79">
                  <c:v>2010</c:v>
                </c:pt>
                <c:pt idx="80">
                  <c:v>2010</c:v>
                </c:pt>
                <c:pt idx="81">
                  <c:v>2010</c:v>
                </c:pt>
                <c:pt idx="82">
                  <c:v>2011</c:v>
                </c:pt>
                <c:pt idx="83">
                  <c:v>2011</c:v>
                </c:pt>
                <c:pt idx="84">
                  <c:v>2016</c:v>
                </c:pt>
                <c:pt idx="85">
                  <c:v>2016</c:v>
                </c:pt>
                <c:pt idx="86">
                  <c:v>2010</c:v>
                </c:pt>
                <c:pt idx="87">
                  <c:v>2012</c:v>
                </c:pt>
                <c:pt idx="88">
                  <c:v>2011</c:v>
                </c:pt>
                <c:pt idx="89">
                  <c:v>2010</c:v>
                </c:pt>
                <c:pt idx="90">
                  <c:v>2010</c:v>
                </c:pt>
                <c:pt idx="91">
                  <c:v>2010</c:v>
                </c:pt>
                <c:pt idx="92">
                  <c:v>2010</c:v>
                </c:pt>
                <c:pt idx="93">
                  <c:v>2010</c:v>
                </c:pt>
                <c:pt idx="94">
                  <c:v>2010</c:v>
                </c:pt>
                <c:pt idx="95">
                  <c:v>2012</c:v>
                </c:pt>
                <c:pt idx="96">
                  <c:v>2012</c:v>
                </c:pt>
                <c:pt idx="97">
                  <c:v>2012</c:v>
                </c:pt>
                <c:pt idx="98">
                  <c:v>2020</c:v>
                </c:pt>
                <c:pt idx="99">
                  <c:v>2020</c:v>
                </c:pt>
                <c:pt idx="100">
                  <c:v>2015</c:v>
                </c:pt>
                <c:pt idx="101">
                  <c:v>2012</c:v>
                </c:pt>
                <c:pt idx="102">
                  <c:v>2016</c:v>
                </c:pt>
                <c:pt idx="103">
                  <c:v>2019</c:v>
                </c:pt>
                <c:pt idx="104">
                  <c:v>2021</c:v>
                </c:pt>
                <c:pt idx="105">
                  <c:v>2021</c:v>
                </c:pt>
                <c:pt idx="106">
                  <c:v>2015</c:v>
                </c:pt>
                <c:pt idx="107">
                  <c:v>2015</c:v>
                </c:pt>
                <c:pt idx="108">
                  <c:v>2015</c:v>
                </c:pt>
                <c:pt idx="109">
                  <c:v>2015</c:v>
                </c:pt>
                <c:pt idx="110">
                  <c:v>2015</c:v>
                </c:pt>
                <c:pt idx="111">
                  <c:v>2018</c:v>
                </c:pt>
                <c:pt idx="112">
                  <c:v>2011</c:v>
                </c:pt>
                <c:pt idx="113">
                  <c:v>2014</c:v>
                </c:pt>
                <c:pt idx="114">
                  <c:v>2007</c:v>
                </c:pt>
                <c:pt idx="115">
                  <c:v>1999</c:v>
                </c:pt>
                <c:pt idx="116">
                  <c:v>1999</c:v>
                </c:pt>
                <c:pt idx="117">
                  <c:v>2008</c:v>
                </c:pt>
                <c:pt idx="118">
                  <c:v>2008</c:v>
                </c:pt>
                <c:pt idx="119">
                  <c:v>2007</c:v>
                </c:pt>
                <c:pt idx="120">
                  <c:v>2017</c:v>
                </c:pt>
                <c:pt idx="121">
                  <c:v>2009</c:v>
                </c:pt>
                <c:pt idx="122">
                  <c:v>2008</c:v>
                </c:pt>
                <c:pt idx="123">
                  <c:v>2011</c:v>
                </c:pt>
                <c:pt idx="124">
                  <c:v>2011</c:v>
                </c:pt>
                <c:pt idx="125">
                  <c:v>2011</c:v>
                </c:pt>
                <c:pt idx="126">
                  <c:v>2011</c:v>
                </c:pt>
                <c:pt idx="127">
                  <c:v>2012</c:v>
                </c:pt>
                <c:pt idx="128">
                  <c:v>2011</c:v>
                </c:pt>
                <c:pt idx="130">
                  <c:v>2012</c:v>
                </c:pt>
                <c:pt idx="131">
                  <c:v>2012</c:v>
                </c:pt>
                <c:pt idx="132">
                  <c:v>2013</c:v>
                </c:pt>
                <c:pt idx="133">
                  <c:v>2016</c:v>
                </c:pt>
                <c:pt idx="134">
                  <c:v>2017</c:v>
                </c:pt>
                <c:pt idx="135">
                  <c:v>2019</c:v>
                </c:pt>
                <c:pt idx="136">
                  <c:v>2018</c:v>
                </c:pt>
                <c:pt idx="137">
                  <c:v>2012</c:v>
                </c:pt>
                <c:pt idx="138">
                  <c:v>2013</c:v>
                </c:pt>
                <c:pt idx="139">
                  <c:v>2015</c:v>
                </c:pt>
                <c:pt idx="140">
                  <c:v>2022</c:v>
                </c:pt>
                <c:pt idx="141">
                  <c:v>2019</c:v>
                </c:pt>
                <c:pt idx="142">
                  <c:v>2022</c:v>
                </c:pt>
              </c:numCache>
            </c:numRef>
          </c:xVal>
          <c:yVal>
            <c:numRef>
              <c:f>'Heterodyne (300GHz帯抽出)'!$AD$2:$AD$148</c:f>
              <c:numCache>
                <c:formatCode>General</c:formatCode>
                <c:ptCount val="14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15.04</c:v>
                </c:pt>
                <c:pt idx="62">
                  <c:v>#N/A</c:v>
                </c:pt>
                <c:pt idx="63">
                  <c:v>#N/A</c:v>
                </c:pt>
                <c:pt idx="64">
                  <c:v>17</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numCache>
            </c:numRef>
          </c:yVal>
          <c:smooth val="0"/>
          <c:extLst>
            <c:ext xmlns:c16="http://schemas.microsoft.com/office/drawing/2014/chart" uri="{C3380CC4-5D6E-409C-BE32-E72D297353CC}">
              <c16:uniqueId val="{00000003-465A-456F-838B-A81678CED5BF}"/>
            </c:ext>
          </c:extLst>
        </c:ser>
        <c:ser>
          <c:idx val="5"/>
          <c:order val="4"/>
          <c:tx>
            <c:strRef>
              <c:f>'Heterodyne (300GHz帯抽出)'!$AE$1</c:f>
              <c:strCache>
                <c:ptCount val="1"/>
                <c:pt idx="0">
                  <c:v>NF mHEMT</c:v>
                </c:pt>
              </c:strCache>
            </c:strRef>
          </c:tx>
          <c:spPr>
            <a:ln w="19050" cap="rnd">
              <a:noFill/>
              <a:round/>
            </a:ln>
            <a:effectLst/>
          </c:spPr>
          <c:marker>
            <c:symbol val="circle"/>
            <c:size val="5"/>
            <c:spPr>
              <a:solidFill>
                <a:schemeClr val="accent6"/>
              </a:solidFill>
              <a:ln w="9525">
                <a:solidFill>
                  <a:schemeClr val="accent6"/>
                </a:solidFill>
              </a:ln>
              <a:effectLst/>
            </c:spPr>
          </c:marker>
          <c:xVal>
            <c:numRef>
              <c:f>'Heterodyne (300GHz帯抽出)'!$S$2:$S$148</c:f>
              <c:numCache>
                <c:formatCode>General</c:formatCode>
                <c:ptCount val="147"/>
                <c:pt idx="0">
                  <c:v>2022</c:v>
                </c:pt>
                <c:pt idx="1">
                  <c:v>2021</c:v>
                </c:pt>
                <c:pt idx="3">
                  <c:v>2022</c:v>
                </c:pt>
                <c:pt idx="4">
                  <c:v>2022</c:v>
                </c:pt>
                <c:pt idx="5">
                  <c:v>2022</c:v>
                </c:pt>
                <c:pt idx="6">
                  <c:v>2022</c:v>
                </c:pt>
                <c:pt idx="7">
                  <c:v>2022</c:v>
                </c:pt>
                <c:pt idx="8">
                  <c:v>2022</c:v>
                </c:pt>
                <c:pt idx="9">
                  <c:v>2022</c:v>
                </c:pt>
                <c:pt idx="10">
                  <c:v>2022</c:v>
                </c:pt>
                <c:pt idx="11">
                  <c:v>2022</c:v>
                </c:pt>
                <c:pt idx="12">
                  <c:v>2022</c:v>
                </c:pt>
                <c:pt idx="13">
                  <c:v>2022</c:v>
                </c:pt>
                <c:pt idx="14">
                  <c:v>2022</c:v>
                </c:pt>
                <c:pt idx="15">
                  <c:v>2022</c:v>
                </c:pt>
                <c:pt idx="16">
                  <c:v>2022</c:v>
                </c:pt>
                <c:pt idx="17">
                  <c:v>2022</c:v>
                </c:pt>
                <c:pt idx="18">
                  <c:v>2022</c:v>
                </c:pt>
                <c:pt idx="19">
                  <c:v>2022</c:v>
                </c:pt>
                <c:pt idx="21">
                  <c:v>2022</c:v>
                </c:pt>
                <c:pt idx="22">
                  <c:v>2022</c:v>
                </c:pt>
                <c:pt idx="23">
                  <c:v>2022</c:v>
                </c:pt>
                <c:pt idx="24">
                  <c:v>2022</c:v>
                </c:pt>
                <c:pt idx="25">
                  <c:v>2022</c:v>
                </c:pt>
                <c:pt idx="26">
                  <c:v>2022</c:v>
                </c:pt>
                <c:pt idx="27">
                  <c:v>2022</c:v>
                </c:pt>
                <c:pt idx="28">
                  <c:v>2022</c:v>
                </c:pt>
                <c:pt idx="29">
                  <c:v>2022</c:v>
                </c:pt>
                <c:pt idx="30">
                  <c:v>2022</c:v>
                </c:pt>
                <c:pt idx="31">
                  <c:v>2022</c:v>
                </c:pt>
                <c:pt idx="32">
                  <c:v>2022</c:v>
                </c:pt>
                <c:pt idx="33">
                  <c:v>2022</c:v>
                </c:pt>
                <c:pt idx="34">
                  <c:v>2022</c:v>
                </c:pt>
                <c:pt idx="35">
                  <c:v>2022</c:v>
                </c:pt>
                <c:pt idx="37">
                  <c:v>2018</c:v>
                </c:pt>
                <c:pt idx="38">
                  <c:v>2022</c:v>
                </c:pt>
                <c:pt idx="39">
                  <c:v>2022</c:v>
                </c:pt>
                <c:pt idx="40">
                  <c:v>2022</c:v>
                </c:pt>
                <c:pt idx="41">
                  <c:v>2019</c:v>
                </c:pt>
                <c:pt idx="42">
                  <c:v>2020</c:v>
                </c:pt>
                <c:pt idx="43">
                  <c:v>2021</c:v>
                </c:pt>
                <c:pt idx="44">
                  <c:v>2019</c:v>
                </c:pt>
                <c:pt idx="45">
                  <c:v>2017</c:v>
                </c:pt>
                <c:pt idx="46">
                  <c:v>2019</c:v>
                </c:pt>
                <c:pt idx="47">
                  <c:v>2018</c:v>
                </c:pt>
                <c:pt idx="48">
                  <c:v>2018</c:v>
                </c:pt>
                <c:pt idx="49">
                  <c:v>2016</c:v>
                </c:pt>
                <c:pt idx="50">
                  <c:v>2012</c:v>
                </c:pt>
                <c:pt idx="51">
                  <c:v>2011</c:v>
                </c:pt>
                <c:pt idx="52">
                  <c:v>2015</c:v>
                </c:pt>
                <c:pt idx="54">
                  <c:v>2016</c:v>
                </c:pt>
                <c:pt idx="55">
                  <c:v>2016</c:v>
                </c:pt>
                <c:pt idx="56">
                  <c:v>2016</c:v>
                </c:pt>
                <c:pt idx="57">
                  <c:v>2012</c:v>
                </c:pt>
                <c:pt idx="58">
                  <c:v>2011</c:v>
                </c:pt>
                <c:pt idx="59">
                  <c:v>2011</c:v>
                </c:pt>
                <c:pt idx="60">
                  <c:v>2018</c:v>
                </c:pt>
                <c:pt idx="61">
                  <c:v>2020</c:v>
                </c:pt>
                <c:pt idx="62">
                  <c:v>2020</c:v>
                </c:pt>
                <c:pt idx="63">
                  <c:v>2012</c:v>
                </c:pt>
                <c:pt idx="64">
                  <c:v>2012</c:v>
                </c:pt>
                <c:pt idx="65">
                  <c:v>2013</c:v>
                </c:pt>
                <c:pt idx="66">
                  <c:v>2013</c:v>
                </c:pt>
                <c:pt idx="67">
                  <c:v>2013</c:v>
                </c:pt>
                <c:pt idx="68">
                  <c:v>2013</c:v>
                </c:pt>
                <c:pt idx="69">
                  <c:v>2014</c:v>
                </c:pt>
                <c:pt idx="70">
                  <c:v>2014</c:v>
                </c:pt>
                <c:pt idx="71">
                  <c:v>2014</c:v>
                </c:pt>
                <c:pt idx="72">
                  <c:v>2014</c:v>
                </c:pt>
                <c:pt idx="73">
                  <c:v>2021</c:v>
                </c:pt>
                <c:pt idx="74">
                  <c:v>2021</c:v>
                </c:pt>
                <c:pt idx="75">
                  <c:v>2017</c:v>
                </c:pt>
                <c:pt idx="76">
                  <c:v>2019</c:v>
                </c:pt>
                <c:pt idx="77">
                  <c:v>2019</c:v>
                </c:pt>
                <c:pt idx="78">
                  <c:v>2019</c:v>
                </c:pt>
                <c:pt idx="79">
                  <c:v>2010</c:v>
                </c:pt>
                <c:pt idx="80">
                  <c:v>2010</c:v>
                </c:pt>
                <c:pt idx="81">
                  <c:v>2010</c:v>
                </c:pt>
                <c:pt idx="82">
                  <c:v>2011</c:v>
                </c:pt>
                <c:pt idx="83">
                  <c:v>2011</c:v>
                </c:pt>
                <c:pt idx="84">
                  <c:v>2016</c:v>
                </c:pt>
                <c:pt idx="85">
                  <c:v>2016</c:v>
                </c:pt>
                <c:pt idx="86">
                  <c:v>2010</c:v>
                </c:pt>
                <c:pt idx="87">
                  <c:v>2012</c:v>
                </c:pt>
                <c:pt idx="88">
                  <c:v>2011</c:v>
                </c:pt>
                <c:pt idx="89">
                  <c:v>2010</c:v>
                </c:pt>
                <c:pt idx="90">
                  <c:v>2010</c:v>
                </c:pt>
                <c:pt idx="91">
                  <c:v>2010</c:v>
                </c:pt>
                <c:pt idx="92">
                  <c:v>2010</c:v>
                </c:pt>
                <c:pt idx="93">
                  <c:v>2010</c:v>
                </c:pt>
                <c:pt idx="94">
                  <c:v>2010</c:v>
                </c:pt>
                <c:pt idx="95">
                  <c:v>2012</c:v>
                </c:pt>
                <c:pt idx="96">
                  <c:v>2012</c:v>
                </c:pt>
                <c:pt idx="97">
                  <c:v>2012</c:v>
                </c:pt>
                <c:pt idx="98">
                  <c:v>2020</c:v>
                </c:pt>
                <c:pt idx="99">
                  <c:v>2020</c:v>
                </c:pt>
                <c:pt idx="100">
                  <c:v>2015</c:v>
                </c:pt>
                <c:pt idx="101">
                  <c:v>2012</c:v>
                </c:pt>
                <c:pt idx="102">
                  <c:v>2016</c:v>
                </c:pt>
                <c:pt idx="103">
                  <c:v>2019</c:v>
                </c:pt>
                <c:pt idx="104">
                  <c:v>2021</c:v>
                </c:pt>
                <c:pt idx="105">
                  <c:v>2021</c:v>
                </c:pt>
                <c:pt idx="106">
                  <c:v>2015</c:v>
                </c:pt>
                <c:pt idx="107">
                  <c:v>2015</c:v>
                </c:pt>
                <c:pt idx="108">
                  <c:v>2015</c:v>
                </c:pt>
                <c:pt idx="109">
                  <c:v>2015</c:v>
                </c:pt>
                <c:pt idx="110">
                  <c:v>2015</c:v>
                </c:pt>
                <c:pt idx="111">
                  <c:v>2018</c:v>
                </c:pt>
                <c:pt idx="112">
                  <c:v>2011</c:v>
                </c:pt>
                <c:pt idx="113">
                  <c:v>2014</c:v>
                </c:pt>
                <c:pt idx="114">
                  <c:v>2007</c:v>
                </c:pt>
                <c:pt idx="115">
                  <c:v>1999</c:v>
                </c:pt>
                <c:pt idx="116">
                  <c:v>1999</c:v>
                </c:pt>
                <c:pt idx="117">
                  <c:v>2008</c:v>
                </c:pt>
                <c:pt idx="118">
                  <c:v>2008</c:v>
                </c:pt>
                <c:pt idx="119">
                  <c:v>2007</c:v>
                </c:pt>
                <c:pt idx="120">
                  <c:v>2017</c:v>
                </c:pt>
                <c:pt idx="121">
                  <c:v>2009</c:v>
                </c:pt>
                <c:pt idx="122">
                  <c:v>2008</c:v>
                </c:pt>
                <c:pt idx="123">
                  <c:v>2011</c:v>
                </c:pt>
                <c:pt idx="124">
                  <c:v>2011</c:v>
                </c:pt>
                <c:pt idx="125">
                  <c:v>2011</c:v>
                </c:pt>
                <c:pt idx="126">
                  <c:v>2011</c:v>
                </c:pt>
                <c:pt idx="127">
                  <c:v>2012</c:v>
                </c:pt>
                <c:pt idx="128">
                  <c:v>2011</c:v>
                </c:pt>
                <c:pt idx="130">
                  <c:v>2012</c:v>
                </c:pt>
                <c:pt idx="131">
                  <c:v>2012</c:v>
                </c:pt>
                <c:pt idx="132">
                  <c:v>2013</c:v>
                </c:pt>
                <c:pt idx="133">
                  <c:v>2016</c:v>
                </c:pt>
                <c:pt idx="134">
                  <c:v>2017</c:v>
                </c:pt>
                <c:pt idx="135">
                  <c:v>2019</c:v>
                </c:pt>
                <c:pt idx="136">
                  <c:v>2018</c:v>
                </c:pt>
                <c:pt idx="137">
                  <c:v>2012</c:v>
                </c:pt>
                <c:pt idx="138">
                  <c:v>2013</c:v>
                </c:pt>
                <c:pt idx="139">
                  <c:v>2015</c:v>
                </c:pt>
                <c:pt idx="140">
                  <c:v>2022</c:v>
                </c:pt>
                <c:pt idx="141">
                  <c:v>2019</c:v>
                </c:pt>
                <c:pt idx="142">
                  <c:v>2022</c:v>
                </c:pt>
              </c:numCache>
            </c:numRef>
          </c:xVal>
          <c:yVal>
            <c:numRef>
              <c:f>'Heterodyne (300GHz帯抽出)'!$AE$2:$AE$148</c:f>
              <c:numCache>
                <c:formatCode>General</c:formatCode>
                <c:ptCount val="14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8.5</c:v>
                </c:pt>
                <c:pt idx="74">
                  <c:v>8.5</c:v>
                </c:pt>
                <c:pt idx="75">
                  <c:v>7</c:v>
                </c:pt>
                <c:pt idx="76">
                  <c:v>#N/A</c:v>
                </c:pt>
                <c:pt idx="77">
                  <c:v>7.5</c:v>
                </c:pt>
                <c:pt idx="78">
                  <c:v>#N/A</c:v>
                </c:pt>
                <c:pt idx="79">
                  <c:v>20</c:v>
                </c:pt>
                <c:pt idx="80">
                  <c:v>12</c:v>
                </c:pt>
                <c:pt idx="81">
                  <c:v>7.6</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8.6</c:v>
                </c:pt>
                <c:pt idx="121">
                  <c:v>#N/A</c:v>
                </c:pt>
                <c:pt idx="122">
                  <c:v>8.4</c:v>
                </c:pt>
                <c:pt idx="123">
                  <c:v>#N/A</c:v>
                </c:pt>
                <c:pt idx="124">
                  <c:v>9</c:v>
                </c:pt>
                <c:pt idx="125">
                  <c:v>#N/A</c:v>
                </c:pt>
                <c:pt idx="126">
                  <c:v>14</c:v>
                </c:pt>
                <c:pt idx="127">
                  <c:v>#N/A</c:v>
                </c:pt>
                <c:pt idx="128">
                  <c:v>7</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numCache>
            </c:numRef>
          </c:yVal>
          <c:smooth val="0"/>
          <c:extLst>
            <c:ext xmlns:c16="http://schemas.microsoft.com/office/drawing/2014/chart" uri="{C3380CC4-5D6E-409C-BE32-E72D297353CC}">
              <c16:uniqueId val="{00000004-465A-456F-838B-A81678CED5BF}"/>
            </c:ext>
          </c:extLst>
        </c:ser>
        <c:ser>
          <c:idx val="6"/>
          <c:order val="5"/>
          <c:tx>
            <c:strRef>
              <c:f>'Heterodyne (300GHz帯抽出)'!$AF$1</c:f>
              <c:strCache>
                <c:ptCount val="1"/>
                <c:pt idx="0">
                  <c:v>NF InP HBT</c:v>
                </c:pt>
              </c:strCache>
            </c:strRef>
          </c:tx>
          <c:spPr>
            <a:ln w="19050" cap="rnd">
              <a:noFill/>
              <a:round/>
            </a:ln>
            <a:effectLst/>
          </c:spPr>
          <c:marker>
            <c:symbol val="circle"/>
            <c:size val="5"/>
            <c:spPr>
              <a:solidFill>
                <a:schemeClr val="accent1">
                  <a:lumMod val="60000"/>
                </a:schemeClr>
              </a:solidFill>
              <a:ln w="9525">
                <a:solidFill>
                  <a:schemeClr val="accent1">
                    <a:lumMod val="60000"/>
                  </a:schemeClr>
                </a:solidFill>
              </a:ln>
              <a:effectLst/>
            </c:spPr>
          </c:marker>
          <c:xVal>
            <c:numRef>
              <c:f>'Heterodyne (300GHz帯抽出)'!$S$2:$S$148</c:f>
              <c:numCache>
                <c:formatCode>General</c:formatCode>
                <c:ptCount val="147"/>
                <c:pt idx="0">
                  <c:v>2022</c:v>
                </c:pt>
                <c:pt idx="1">
                  <c:v>2021</c:v>
                </c:pt>
                <c:pt idx="3">
                  <c:v>2022</c:v>
                </c:pt>
                <c:pt idx="4">
                  <c:v>2022</c:v>
                </c:pt>
                <c:pt idx="5">
                  <c:v>2022</c:v>
                </c:pt>
                <c:pt idx="6">
                  <c:v>2022</c:v>
                </c:pt>
                <c:pt idx="7">
                  <c:v>2022</c:v>
                </c:pt>
                <c:pt idx="8">
                  <c:v>2022</c:v>
                </c:pt>
                <c:pt idx="9">
                  <c:v>2022</c:v>
                </c:pt>
                <c:pt idx="10">
                  <c:v>2022</c:v>
                </c:pt>
                <c:pt idx="11">
                  <c:v>2022</c:v>
                </c:pt>
                <c:pt idx="12">
                  <c:v>2022</c:v>
                </c:pt>
                <c:pt idx="13">
                  <c:v>2022</c:v>
                </c:pt>
                <c:pt idx="14">
                  <c:v>2022</c:v>
                </c:pt>
                <c:pt idx="15">
                  <c:v>2022</c:v>
                </c:pt>
                <c:pt idx="16">
                  <c:v>2022</c:v>
                </c:pt>
                <c:pt idx="17">
                  <c:v>2022</c:v>
                </c:pt>
                <c:pt idx="18">
                  <c:v>2022</c:v>
                </c:pt>
                <c:pt idx="19">
                  <c:v>2022</c:v>
                </c:pt>
                <c:pt idx="21">
                  <c:v>2022</c:v>
                </c:pt>
                <c:pt idx="22">
                  <c:v>2022</c:v>
                </c:pt>
                <c:pt idx="23">
                  <c:v>2022</c:v>
                </c:pt>
                <c:pt idx="24">
                  <c:v>2022</c:v>
                </c:pt>
                <c:pt idx="25">
                  <c:v>2022</c:v>
                </c:pt>
                <c:pt idx="26">
                  <c:v>2022</c:v>
                </c:pt>
                <c:pt idx="27">
                  <c:v>2022</c:v>
                </c:pt>
                <c:pt idx="28">
                  <c:v>2022</c:v>
                </c:pt>
                <c:pt idx="29">
                  <c:v>2022</c:v>
                </c:pt>
                <c:pt idx="30">
                  <c:v>2022</c:v>
                </c:pt>
                <c:pt idx="31">
                  <c:v>2022</c:v>
                </c:pt>
                <c:pt idx="32">
                  <c:v>2022</c:v>
                </c:pt>
                <c:pt idx="33">
                  <c:v>2022</c:v>
                </c:pt>
                <c:pt idx="34">
                  <c:v>2022</c:v>
                </c:pt>
                <c:pt idx="35">
                  <c:v>2022</c:v>
                </c:pt>
                <c:pt idx="37">
                  <c:v>2018</c:v>
                </c:pt>
                <c:pt idx="38">
                  <c:v>2022</c:v>
                </c:pt>
                <c:pt idx="39">
                  <c:v>2022</c:v>
                </c:pt>
                <c:pt idx="40">
                  <c:v>2022</c:v>
                </c:pt>
                <c:pt idx="41">
                  <c:v>2019</c:v>
                </c:pt>
                <c:pt idx="42">
                  <c:v>2020</c:v>
                </c:pt>
                <c:pt idx="43">
                  <c:v>2021</c:v>
                </c:pt>
                <c:pt idx="44">
                  <c:v>2019</c:v>
                </c:pt>
                <c:pt idx="45">
                  <c:v>2017</c:v>
                </c:pt>
                <c:pt idx="46">
                  <c:v>2019</c:v>
                </c:pt>
                <c:pt idx="47">
                  <c:v>2018</c:v>
                </c:pt>
                <c:pt idx="48">
                  <c:v>2018</c:v>
                </c:pt>
                <c:pt idx="49">
                  <c:v>2016</c:v>
                </c:pt>
                <c:pt idx="50">
                  <c:v>2012</c:v>
                </c:pt>
                <c:pt idx="51">
                  <c:v>2011</c:v>
                </c:pt>
                <c:pt idx="52">
                  <c:v>2015</c:v>
                </c:pt>
                <c:pt idx="54">
                  <c:v>2016</c:v>
                </c:pt>
                <c:pt idx="55">
                  <c:v>2016</c:v>
                </c:pt>
                <c:pt idx="56">
                  <c:v>2016</c:v>
                </c:pt>
                <c:pt idx="57">
                  <c:v>2012</c:v>
                </c:pt>
                <c:pt idx="58">
                  <c:v>2011</c:v>
                </c:pt>
                <c:pt idx="59">
                  <c:v>2011</c:v>
                </c:pt>
                <c:pt idx="60">
                  <c:v>2018</c:v>
                </c:pt>
                <c:pt idx="61">
                  <c:v>2020</c:v>
                </c:pt>
                <c:pt idx="62">
                  <c:v>2020</c:v>
                </c:pt>
                <c:pt idx="63">
                  <c:v>2012</c:v>
                </c:pt>
                <c:pt idx="64">
                  <c:v>2012</c:v>
                </c:pt>
                <c:pt idx="65">
                  <c:v>2013</c:v>
                </c:pt>
                <c:pt idx="66">
                  <c:v>2013</c:v>
                </c:pt>
                <c:pt idx="67">
                  <c:v>2013</c:v>
                </c:pt>
                <c:pt idx="68">
                  <c:v>2013</c:v>
                </c:pt>
                <c:pt idx="69">
                  <c:v>2014</c:v>
                </c:pt>
                <c:pt idx="70">
                  <c:v>2014</c:v>
                </c:pt>
                <c:pt idx="71">
                  <c:v>2014</c:v>
                </c:pt>
                <c:pt idx="72">
                  <c:v>2014</c:v>
                </c:pt>
                <c:pt idx="73">
                  <c:v>2021</c:v>
                </c:pt>
                <c:pt idx="74">
                  <c:v>2021</c:v>
                </c:pt>
                <c:pt idx="75">
                  <c:v>2017</c:v>
                </c:pt>
                <c:pt idx="76">
                  <c:v>2019</c:v>
                </c:pt>
                <c:pt idx="77">
                  <c:v>2019</c:v>
                </c:pt>
                <c:pt idx="78">
                  <c:v>2019</c:v>
                </c:pt>
                <c:pt idx="79">
                  <c:v>2010</c:v>
                </c:pt>
                <c:pt idx="80">
                  <c:v>2010</c:v>
                </c:pt>
                <c:pt idx="81">
                  <c:v>2010</c:v>
                </c:pt>
                <c:pt idx="82">
                  <c:v>2011</c:v>
                </c:pt>
                <c:pt idx="83">
                  <c:v>2011</c:v>
                </c:pt>
                <c:pt idx="84">
                  <c:v>2016</c:v>
                </c:pt>
                <c:pt idx="85">
                  <c:v>2016</c:v>
                </c:pt>
                <c:pt idx="86">
                  <c:v>2010</c:v>
                </c:pt>
                <c:pt idx="87">
                  <c:v>2012</c:v>
                </c:pt>
                <c:pt idx="88">
                  <c:v>2011</c:v>
                </c:pt>
                <c:pt idx="89">
                  <c:v>2010</c:v>
                </c:pt>
                <c:pt idx="90">
                  <c:v>2010</c:v>
                </c:pt>
                <c:pt idx="91">
                  <c:v>2010</c:v>
                </c:pt>
                <c:pt idx="92">
                  <c:v>2010</c:v>
                </c:pt>
                <c:pt idx="93">
                  <c:v>2010</c:v>
                </c:pt>
                <c:pt idx="94">
                  <c:v>2010</c:v>
                </c:pt>
                <c:pt idx="95">
                  <c:v>2012</c:v>
                </c:pt>
                <c:pt idx="96">
                  <c:v>2012</c:v>
                </c:pt>
                <c:pt idx="97">
                  <c:v>2012</c:v>
                </c:pt>
                <c:pt idx="98">
                  <c:v>2020</c:v>
                </c:pt>
                <c:pt idx="99">
                  <c:v>2020</c:v>
                </c:pt>
                <c:pt idx="100">
                  <c:v>2015</c:v>
                </c:pt>
                <c:pt idx="101">
                  <c:v>2012</c:v>
                </c:pt>
                <c:pt idx="102">
                  <c:v>2016</c:v>
                </c:pt>
                <c:pt idx="103">
                  <c:v>2019</c:v>
                </c:pt>
                <c:pt idx="104">
                  <c:v>2021</c:v>
                </c:pt>
                <c:pt idx="105">
                  <c:v>2021</c:v>
                </c:pt>
                <c:pt idx="106">
                  <c:v>2015</c:v>
                </c:pt>
                <c:pt idx="107">
                  <c:v>2015</c:v>
                </c:pt>
                <c:pt idx="108">
                  <c:v>2015</c:v>
                </c:pt>
                <c:pt idx="109">
                  <c:v>2015</c:v>
                </c:pt>
                <c:pt idx="110">
                  <c:v>2015</c:v>
                </c:pt>
                <c:pt idx="111">
                  <c:v>2018</c:v>
                </c:pt>
                <c:pt idx="112">
                  <c:v>2011</c:v>
                </c:pt>
                <c:pt idx="113">
                  <c:v>2014</c:v>
                </c:pt>
                <c:pt idx="114">
                  <c:v>2007</c:v>
                </c:pt>
                <c:pt idx="115">
                  <c:v>1999</c:v>
                </c:pt>
                <c:pt idx="116">
                  <c:v>1999</c:v>
                </c:pt>
                <c:pt idx="117">
                  <c:v>2008</c:v>
                </c:pt>
                <c:pt idx="118">
                  <c:v>2008</c:v>
                </c:pt>
                <c:pt idx="119">
                  <c:v>2007</c:v>
                </c:pt>
                <c:pt idx="120">
                  <c:v>2017</c:v>
                </c:pt>
                <c:pt idx="121">
                  <c:v>2009</c:v>
                </c:pt>
                <c:pt idx="122">
                  <c:v>2008</c:v>
                </c:pt>
                <c:pt idx="123">
                  <c:v>2011</c:v>
                </c:pt>
                <c:pt idx="124">
                  <c:v>2011</c:v>
                </c:pt>
                <c:pt idx="125">
                  <c:v>2011</c:v>
                </c:pt>
                <c:pt idx="126">
                  <c:v>2011</c:v>
                </c:pt>
                <c:pt idx="127">
                  <c:v>2012</c:v>
                </c:pt>
                <c:pt idx="128">
                  <c:v>2011</c:v>
                </c:pt>
                <c:pt idx="130">
                  <c:v>2012</c:v>
                </c:pt>
                <c:pt idx="131">
                  <c:v>2012</c:v>
                </c:pt>
                <c:pt idx="132">
                  <c:v>2013</c:v>
                </c:pt>
                <c:pt idx="133">
                  <c:v>2016</c:v>
                </c:pt>
                <c:pt idx="134">
                  <c:v>2017</c:v>
                </c:pt>
                <c:pt idx="135">
                  <c:v>2019</c:v>
                </c:pt>
                <c:pt idx="136">
                  <c:v>2018</c:v>
                </c:pt>
                <c:pt idx="137">
                  <c:v>2012</c:v>
                </c:pt>
                <c:pt idx="138">
                  <c:v>2013</c:v>
                </c:pt>
                <c:pt idx="139">
                  <c:v>2015</c:v>
                </c:pt>
                <c:pt idx="140">
                  <c:v>2022</c:v>
                </c:pt>
                <c:pt idx="141">
                  <c:v>2019</c:v>
                </c:pt>
                <c:pt idx="142">
                  <c:v>2022</c:v>
                </c:pt>
              </c:numCache>
            </c:numRef>
          </c:xVal>
          <c:yVal>
            <c:numRef>
              <c:f>'Heterodyne (300GHz帯抽出)'!$AF$2:$AF$148</c:f>
              <c:numCache>
                <c:formatCode>General</c:formatCode>
                <c:ptCount val="14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14.15</c:v>
                </c:pt>
                <c:pt idx="101">
                  <c:v>17</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numCache>
            </c:numRef>
          </c:yVal>
          <c:smooth val="0"/>
          <c:extLst>
            <c:ext xmlns:c16="http://schemas.microsoft.com/office/drawing/2014/chart" uri="{C3380CC4-5D6E-409C-BE32-E72D297353CC}">
              <c16:uniqueId val="{00000005-465A-456F-838B-A81678CED5BF}"/>
            </c:ext>
          </c:extLst>
        </c:ser>
        <c:dLbls>
          <c:showLegendKey val="0"/>
          <c:showVal val="0"/>
          <c:showCatName val="0"/>
          <c:showSerName val="0"/>
          <c:showPercent val="0"/>
          <c:showBubbleSize val="0"/>
        </c:dLbls>
        <c:axId val="760278271"/>
        <c:axId val="757937551"/>
      </c:scatterChart>
      <c:valAx>
        <c:axId val="760278271"/>
        <c:scaling>
          <c:orientation val="minMax"/>
          <c:max val="2040"/>
          <c:min val="2000"/>
        </c:scaling>
        <c:delete val="0"/>
        <c:axPos val="b"/>
        <c:title>
          <c:tx>
            <c:rich>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r>
                  <a:rPr lang="en-US"/>
                  <a:t>Year</a:t>
                </a:r>
              </a:p>
            </c:rich>
          </c:tx>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ja-JP"/>
            </a:p>
          </c:txPr>
        </c:title>
        <c:numFmt formatCode="General" sourceLinked="1"/>
        <c:majorTickMark val="out"/>
        <c:minorTickMark val="out"/>
        <c:tickLblPos val="nextTo"/>
        <c:spPr>
          <a:noFill/>
          <a:ln w="9525" cap="flat" cmpd="sng" algn="ctr">
            <a:solidFill>
              <a:schemeClr val="tx1"/>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ja-JP"/>
          </a:p>
        </c:txPr>
        <c:crossAx val="757937551"/>
        <c:crosses val="autoZero"/>
        <c:crossBetween val="midCat"/>
        <c:minorUnit val="1"/>
      </c:valAx>
      <c:valAx>
        <c:axId val="757937551"/>
        <c:scaling>
          <c:orientation val="minMax"/>
        </c:scaling>
        <c:delete val="0"/>
        <c:axPos val="l"/>
        <c:title>
          <c:tx>
            <c:rich>
              <a:bodyPr rot="-54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r>
                  <a:rPr lang="en-US"/>
                  <a:t>Noise figure (dB)</a:t>
                </a:r>
              </a:p>
            </c:rich>
          </c:tx>
          <c:overlay val="0"/>
          <c:spPr>
            <a:noFill/>
            <a:ln>
              <a:noFill/>
            </a:ln>
            <a:effectLst/>
          </c:spPr>
          <c:txPr>
            <a:bodyPr rot="-54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ja-JP"/>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ja-JP"/>
          </a:p>
        </c:txPr>
        <c:crossAx val="760278271"/>
        <c:crosses val="autoZero"/>
        <c:crossBetween val="midCat"/>
      </c:valAx>
      <c:spPr>
        <a:noFill/>
        <a:ln>
          <a:solidFill>
            <a:schemeClr val="tx1"/>
          </a:solidFill>
        </a:ln>
        <a:effectLst/>
      </c:spPr>
    </c:plotArea>
    <c:legend>
      <c:legendPos val="b"/>
      <c:layout>
        <c:manualLayout>
          <c:xMode val="edge"/>
          <c:yMode val="edge"/>
          <c:x val="0.71649453358141346"/>
          <c:y val="0.10797761454833718"/>
          <c:w val="0.22934439743190685"/>
          <c:h val="0.42151381706712288"/>
        </c:manualLayout>
      </c:layout>
      <c:overlay val="0"/>
      <c:spPr>
        <a:noFill/>
        <a:ln>
          <a:solidFill>
            <a:schemeClr val="tx1"/>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600">
          <a:solidFill>
            <a:sysClr val="windowText" lastClr="000000"/>
          </a:solidFill>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920" b="0" i="0" u="none" strike="noStrike" kern="1200" spc="0" baseline="0">
                <a:solidFill>
                  <a:sysClr val="windowText" lastClr="000000"/>
                </a:solidFill>
                <a:latin typeface="+mn-lt"/>
                <a:ea typeface="+mn-ea"/>
                <a:cs typeface="+mn-cs"/>
              </a:defRPr>
            </a:pPr>
            <a:r>
              <a:rPr lang="en-US"/>
              <a:t>Conversion Gain</a:t>
            </a:r>
          </a:p>
        </c:rich>
      </c:tx>
      <c:overlay val="0"/>
      <c:spPr>
        <a:noFill/>
        <a:ln>
          <a:noFill/>
        </a:ln>
        <a:effectLst/>
      </c:spPr>
      <c:txPr>
        <a:bodyPr rot="0" spcFirstLastPara="1" vertOverflow="ellipsis" vert="horz" wrap="square" anchor="ctr" anchorCtr="1"/>
        <a:lstStyle/>
        <a:p>
          <a:pPr>
            <a:defRPr sz="1920" b="0" i="0" u="none" strike="noStrike" kern="1200" spc="0" baseline="0">
              <a:solidFill>
                <a:sysClr val="windowText" lastClr="000000"/>
              </a:solidFill>
              <a:latin typeface="+mn-lt"/>
              <a:ea typeface="+mn-ea"/>
              <a:cs typeface="+mn-cs"/>
            </a:defRPr>
          </a:pPr>
          <a:endParaRPr lang="ja-JP"/>
        </a:p>
      </c:txPr>
    </c:title>
    <c:autoTitleDeleted val="0"/>
    <c:plotArea>
      <c:layout>
        <c:manualLayout>
          <c:layoutTarget val="inner"/>
          <c:xMode val="edge"/>
          <c:yMode val="edge"/>
          <c:x val="0.12173144477471037"/>
          <c:y val="9.3101492907242817E-2"/>
          <c:w val="0.83965904698707405"/>
          <c:h val="0.75561509989498865"/>
        </c:manualLayout>
      </c:layout>
      <c:scatterChart>
        <c:scatterStyle val="lineMarker"/>
        <c:varyColors val="0"/>
        <c:ser>
          <c:idx val="0"/>
          <c:order val="0"/>
          <c:tx>
            <c:strRef>
              <c:f>Heterodyne!$AG$1</c:f>
              <c:strCache>
                <c:ptCount val="1"/>
                <c:pt idx="0">
                  <c:v>CG SBD</c:v>
                </c:pt>
              </c:strCache>
            </c:strRef>
          </c:tx>
          <c:spPr>
            <a:ln w="25400" cap="rnd">
              <a:noFill/>
              <a:round/>
            </a:ln>
            <a:effectLst/>
          </c:spPr>
          <c:marker>
            <c:symbol val="circle"/>
            <c:size val="5"/>
            <c:spPr>
              <a:solidFill>
                <a:schemeClr val="accent1"/>
              </a:solidFill>
              <a:ln w="9525">
                <a:solidFill>
                  <a:schemeClr val="accent1"/>
                </a:solidFill>
              </a:ln>
              <a:effectLst/>
            </c:spPr>
          </c:marker>
          <c:xVal>
            <c:numRef>
              <c:f>Heterodyne!$C$2:$C$148</c:f>
              <c:numCache>
                <c:formatCode>General</c:formatCode>
                <c:ptCount val="147"/>
                <c:pt idx="0">
                  <c:v>304</c:v>
                </c:pt>
                <c:pt idx="1">
                  <c:v>304</c:v>
                </c:pt>
                <c:pt idx="3">
                  <c:v>62.5</c:v>
                </c:pt>
                <c:pt idx="4">
                  <c:v>75</c:v>
                </c:pt>
                <c:pt idx="5">
                  <c:v>92.5</c:v>
                </c:pt>
                <c:pt idx="6">
                  <c:v>115</c:v>
                </c:pt>
                <c:pt idx="7">
                  <c:v>140</c:v>
                </c:pt>
                <c:pt idx="8">
                  <c:v>180</c:v>
                </c:pt>
                <c:pt idx="9">
                  <c:v>215</c:v>
                </c:pt>
                <c:pt idx="10">
                  <c:v>275</c:v>
                </c:pt>
                <c:pt idx="11">
                  <c:v>330</c:v>
                </c:pt>
                <c:pt idx="12">
                  <c:v>415</c:v>
                </c:pt>
                <c:pt idx="13">
                  <c:v>500</c:v>
                </c:pt>
                <c:pt idx="14">
                  <c:v>625</c:v>
                </c:pt>
                <c:pt idx="15">
                  <c:v>750</c:v>
                </c:pt>
                <c:pt idx="16">
                  <c:v>925</c:v>
                </c:pt>
                <c:pt idx="17">
                  <c:v>1150</c:v>
                </c:pt>
                <c:pt idx="18">
                  <c:v>1400</c:v>
                </c:pt>
                <c:pt idx="19">
                  <c:v>2750</c:v>
                </c:pt>
                <c:pt idx="21">
                  <c:v>62.5</c:v>
                </c:pt>
                <c:pt idx="22">
                  <c:v>75</c:v>
                </c:pt>
                <c:pt idx="23">
                  <c:v>92.5</c:v>
                </c:pt>
                <c:pt idx="24">
                  <c:v>115</c:v>
                </c:pt>
                <c:pt idx="25">
                  <c:v>140</c:v>
                </c:pt>
                <c:pt idx="26">
                  <c:v>180</c:v>
                </c:pt>
                <c:pt idx="27">
                  <c:v>215</c:v>
                </c:pt>
                <c:pt idx="28">
                  <c:v>275</c:v>
                </c:pt>
                <c:pt idx="29">
                  <c:v>330</c:v>
                </c:pt>
                <c:pt idx="30">
                  <c:v>415</c:v>
                </c:pt>
                <c:pt idx="31">
                  <c:v>500</c:v>
                </c:pt>
                <c:pt idx="32">
                  <c:v>625</c:v>
                </c:pt>
                <c:pt idx="33">
                  <c:v>750</c:v>
                </c:pt>
                <c:pt idx="34">
                  <c:v>925</c:v>
                </c:pt>
                <c:pt idx="35">
                  <c:v>1150</c:v>
                </c:pt>
                <c:pt idx="37">
                  <c:v>308</c:v>
                </c:pt>
                <c:pt idx="38">
                  <c:v>275</c:v>
                </c:pt>
                <c:pt idx="39">
                  <c:v>330</c:v>
                </c:pt>
                <c:pt idx="40">
                  <c:v>415</c:v>
                </c:pt>
                <c:pt idx="41">
                  <c:v>240</c:v>
                </c:pt>
                <c:pt idx="42">
                  <c:v>290</c:v>
                </c:pt>
                <c:pt idx="43">
                  <c:v>400</c:v>
                </c:pt>
                <c:pt idx="44">
                  <c:v>230</c:v>
                </c:pt>
                <c:pt idx="45">
                  <c:v>290</c:v>
                </c:pt>
                <c:pt idx="46">
                  <c:v>266</c:v>
                </c:pt>
                <c:pt idx="47">
                  <c:v>240</c:v>
                </c:pt>
                <c:pt idx="48">
                  <c:v>240</c:v>
                </c:pt>
                <c:pt idx="49">
                  <c:v>240</c:v>
                </c:pt>
                <c:pt idx="50">
                  <c:v>320</c:v>
                </c:pt>
                <c:pt idx="51">
                  <c:v>200</c:v>
                </c:pt>
                <c:pt idx="52">
                  <c:v>240</c:v>
                </c:pt>
                <c:pt idx="54">
                  <c:v>670</c:v>
                </c:pt>
                <c:pt idx="55">
                  <c:v>670</c:v>
                </c:pt>
                <c:pt idx="56">
                  <c:v>670</c:v>
                </c:pt>
                <c:pt idx="57">
                  <c:v>670</c:v>
                </c:pt>
                <c:pt idx="58">
                  <c:v>670</c:v>
                </c:pt>
                <c:pt idx="59">
                  <c:v>670</c:v>
                </c:pt>
                <c:pt idx="60">
                  <c:v>291</c:v>
                </c:pt>
                <c:pt idx="61">
                  <c:v>291</c:v>
                </c:pt>
                <c:pt idx="62">
                  <c:v>291</c:v>
                </c:pt>
                <c:pt idx="63">
                  <c:v>204</c:v>
                </c:pt>
                <c:pt idx="64">
                  <c:v>202</c:v>
                </c:pt>
                <c:pt idx="65">
                  <c:v>195</c:v>
                </c:pt>
                <c:pt idx="66">
                  <c:v>118.5</c:v>
                </c:pt>
                <c:pt idx="67">
                  <c:v>117.5</c:v>
                </c:pt>
                <c:pt idx="68">
                  <c:v>116</c:v>
                </c:pt>
                <c:pt idx="69">
                  <c:v>115</c:v>
                </c:pt>
                <c:pt idx="70">
                  <c:v>125</c:v>
                </c:pt>
                <c:pt idx="71">
                  <c:v>125</c:v>
                </c:pt>
                <c:pt idx="72">
                  <c:v>125</c:v>
                </c:pt>
                <c:pt idx="73">
                  <c:v>400.005</c:v>
                </c:pt>
                <c:pt idx="74">
                  <c:v>370.005</c:v>
                </c:pt>
                <c:pt idx="75">
                  <c:v>300.10000000000002</c:v>
                </c:pt>
                <c:pt idx="76">
                  <c:v>301</c:v>
                </c:pt>
                <c:pt idx="77">
                  <c:v>301</c:v>
                </c:pt>
                <c:pt idx="78">
                  <c:v>241</c:v>
                </c:pt>
                <c:pt idx="79">
                  <c:v>300.05</c:v>
                </c:pt>
                <c:pt idx="80">
                  <c:v>300.05</c:v>
                </c:pt>
                <c:pt idx="81">
                  <c:v>300.05</c:v>
                </c:pt>
                <c:pt idx="82">
                  <c:v>300.10000000000002</c:v>
                </c:pt>
                <c:pt idx="83">
                  <c:v>300.10000000000002</c:v>
                </c:pt>
                <c:pt idx="84">
                  <c:v>600.1</c:v>
                </c:pt>
                <c:pt idx="85">
                  <c:v>600.1</c:v>
                </c:pt>
                <c:pt idx="86">
                  <c:v>235</c:v>
                </c:pt>
                <c:pt idx="87">
                  <c:v>260</c:v>
                </c:pt>
                <c:pt idx="88">
                  <c:v>180</c:v>
                </c:pt>
                <c:pt idx="89">
                  <c:v>200.1</c:v>
                </c:pt>
                <c:pt idx="90">
                  <c:v>200.1</c:v>
                </c:pt>
                <c:pt idx="91">
                  <c:v>140.19999999999999</c:v>
                </c:pt>
                <c:pt idx="92">
                  <c:v>140.1</c:v>
                </c:pt>
                <c:pt idx="93">
                  <c:v>120</c:v>
                </c:pt>
                <c:pt idx="94">
                  <c:v>120</c:v>
                </c:pt>
                <c:pt idx="95">
                  <c:v>120</c:v>
                </c:pt>
                <c:pt idx="96">
                  <c:v>180</c:v>
                </c:pt>
                <c:pt idx="97">
                  <c:v>220</c:v>
                </c:pt>
                <c:pt idx="98">
                  <c:v>92.5</c:v>
                </c:pt>
                <c:pt idx="99">
                  <c:v>97</c:v>
                </c:pt>
                <c:pt idx="100">
                  <c:v>300</c:v>
                </c:pt>
                <c:pt idx="101">
                  <c:v>338</c:v>
                </c:pt>
                <c:pt idx="102">
                  <c:v>270</c:v>
                </c:pt>
                <c:pt idx="103">
                  <c:v>298</c:v>
                </c:pt>
                <c:pt idx="104">
                  <c:v>187</c:v>
                </c:pt>
                <c:pt idx="105">
                  <c:v>195.5</c:v>
                </c:pt>
                <c:pt idx="106">
                  <c:v>140</c:v>
                </c:pt>
                <c:pt idx="107">
                  <c:v>140</c:v>
                </c:pt>
                <c:pt idx="108">
                  <c:v>140</c:v>
                </c:pt>
                <c:pt idx="109">
                  <c:v>140</c:v>
                </c:pt>
                <c:pt idx="110">
                  <c:v>140</c:v>
                </c:pt>
                <c:pt idx="111">
                  <c:v>143</c:v>
                </c:pt>
                <c:pt idx="112">
                  <c:v>77</c:v>
                </c:pt>
                <c:pt idx="113">
                  <c:v>77.400000000000006</c:v>
                </c:pt>
                <c:pt idx="114">
                  <c:v>200</c:v>
                </c:pt>
                <c:pt idx="115">
                  <c:v>178</c:v>
                </c:pt>
                <c:pt idx="116">
                  <c:v>180</c:v>
                </c:pt>
                <c:pt idx="117">
                  <c:v>210</c:v>
                </c:pt>
                <c:pt idx="118">
                  <c:v>210</c:v>
                </c:pt>
                <c:pt idx="119">
                  <c:v>250</c:v>
                </c:pt>
                <c:pt idx="120">
                  <c:v>297.5</c:v>
                </c:pt>
                <c:pt idx="121">
                  <c:v>290</c:v>
                </c:pt>
                <c:pt idx="122">
                  <c:v>220</c:v>
                </c:pt>
                <c:pt idx="123">
                  <c:v>200</c:v>
                </c:pt>
                <c:pt idx="124">
                  <c:v>200</c:v>
                </c:pt>
                <c:pt idx="125">
                  <c:v>200</c:v>
                </c:pt>
                <c:pt idx="126">
                  <c:v>200</c:v>
                </c:pt>
                <c:pt idx="127">
                  <c:v>260</c:v>
                </c:pt>
                <c:pt idx="128">
                  <c:v>226</c:v>
                </c:pt>
                <c:pt idx="130">
                  <c:v>220</c:v>
                </c:pt>
                <c:pt idx="131">
                  <c:v>320</c:v>
                </c:pt>
                <c:pt idx="132">
                  <c:v>245</c:v>
                </c:pt>
                <c:pt idx="133">
                  <c:v>240</c:v>
                </c:pt>
                <c:pt idx="134">
                  <c:v>240</c:v>
                </c:pt>
                <c:pt idx="135">
                  <c:v>230</c:v>
                </c:pt>
                <c:pt idx="136">
                  <c:v>240</c:v>
                </c:pt>
                <c:pt idx="137">
                  <c:v>260</c:v>
                </c:pt>
                <c:pt idx="138">
                  <c:v>283</c:v>
                </c:pt>
                <c:pt idx="139">
                  <c:v>240</c:v>
                </c:pt>
                <c:pt idx="140">
                  <c:v>294</c:v>
                </c:pt>
                <c:pt idx="141">
                  <c:v>300</c:v>
                </c:pt>
                <c:pt idx="142">
                  <c:v>256</c:v>
                </c:pt>
              </c:numCache>
            </c:numRef>
          </c:xVal>
          <c:yVal>
            <c:numRef>
              <c:f>Heterodyne!$AG$2:$AG$148</c:f>
              <c:numCache>
                <c:formatCode>General</c:formatCode>
                <c:ptCount val="147"/>
                <c:pt idx="0">
                  <c:v>#N/A</c:v>
                </c:pt>
                <c:pt idx="1">
                  <c:v>#N/A</c:v>
                </c:pt>
                <c:pt idx="2">
                  <c:v>#N/A</c:v>
                </c:pt>
                <c:pt idx="3">
                  <c:v>-8</c:v>
                </c:pt>
                <c:pt idx="4">
                  <c:v>-8</c:v>
                </c:pt>
                <c:pt idx="5">
                  <c:v>-8</c:v>
                </c:pt>
                <c:pt idx="6">
                  <c:v>-8</c:v>
                </c:pt>
                <c:pt idx="7">
                  <c:v>-8</c:v>
                </c:pt>
                <c:pt idx="8">
                  <c:v>-9</c:v>
                </c:pt>
                <c:pt idx="9">
                  <c:v>-9</c:v>
                </c:pt>
                <c:pt idx="10">
                  <c:v>-10</c:v>
                </c:pt>
                <c:pt idx="11">
                  <c:v>-10</c:v>
                </c:pt>
                <c:pt idx="12">
                  <c:v>-11</c:v>
                </c:pt>
                <c:pt idx="13">
                  <c:v>-11</c:v>
                </c:pt>
                <c:pt idx="14">
                  <c:v>-15</c:v>
                </c:pt>
                <c:pt idx="15">
                  <c:v>-20</c:v>
                </c:pt>
                <c:pt idx="16">
                  <c:v>-20</c:v>
                </c:pt>
                <c:pt idx="17">
                  <c:v>-20</c:v>
                </c:pt>
                <c:pt idx="18">
                  <c:v>-20</c:v>
                </c:pt>
                <c:pt idx="19">
                  <c:v>-25</c:v>
                </c:pt>
                <c:pt idx="20">
                  <c:v>#N/A</c:v>
                </c:pt>
                <c:pt idx="21">
                  <c:v>-7</c:v>
                </c:pt>
                <c:pt idx="22">
                  <c:v>-7</c:v>
                </c:pt>
                <c:pt idx="23">
                  <c:v>-7</c:v>
                </c:pt>
                <c:pt idx="24">
                  <c:v>-7</c:v>
                </c:pt>
                <c:pt idx="25">
                  <c:v>-7</c:v>
                </c:pt>
                <c:pt idx="26">
                  <c:v>-7.5</c:v>
                </c:pt>
                <c:pt idx="27">
                  <c:v>-8</c:v>
                </c:pt>
                <c:pt idx="28">
                  <c:v>-8.5</c:v>
                </c:pt>
                <c:pt idx="29">
                  <c:v>-9</c:v>
                </c:pt>
                <c:pt idx="30">
                  <c:v>-9.5</c:v>
                </c:pt>
                <c:pt idx="31">
                  <c:v>-10</c:v>
                </c:pt>
                <c:pt idx="32">
                  <c:v>-11</c:v>
                </c:pt>
                <c:pt idx="33">
                  <c:v>-15</c:v>
                </c:pt>
                <c:pt idx="34">
                  <c:v>-20</c:v>
                </c:pt>
                <c:pt idx="35">
                  <c:v>-20</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numCache>
            </c:numRef>
          </c:yVal>
          <c:smooth val="0"/>
          <c:extLst>
            <c:ext xmlns:c16="http://schemas.microsoft.com/office/drawing/2014/chart" uri="{C3380CC4-5D6E-409C-BE32-E72D297353CC}">
              <c16:uniqueId val="{00000000-AE74-466D-9E68-3A1151452D9F}"/>
            </c:ext>
          </c:extLst>
        </c:ser>
        <c:ser>
          <c:idx val="1"/>
          <c:order val="1"/>
          <c:tx>
            <c:strRef>
              <c:f>Heterodyne!$AH$1</c:f>
              <c:strCache>
                <c:ptCount val="1"/>
                <c:pt idx="0">
                  <c:v>CG FMBD</c:v>
                </c:pt>
              </c:strCache>
            </c:strRef>
          </c:tx>
          <c:spPr>
            <a:ln w="25400" cap="rnd">
              <a:noFill/>
              <a:round/>
            </a:ln>
            <a:effectLst/>
          </c:spPr>
          <c:marker>
            <c:symbol val="circle"/>
            <c:size val="5"/>
            <c:spPr>
              <a:solidFill>
                <a:schemeClr val="accent2"/>
              </a:solidFill>
              <a:ln w="9525">
                <a:solidFill>
                  <a:schemeClr val="accent2"/>
                </a:solidFill>
              </a:ln>
              <a:effectLst/>
            </c:spPr>
          </c:marker>
          <c:xVal>
            <c:numRef>
              <c:f>Heterodyne!$C$2:$C$148</c:f>
              <c:numCache>
                <c:formatCode>General</c:formatCode>
                <c:ptCount val="147"/>
                <c:pt idx="0">
                  <c:v>304</c:v>
                </c:pt>
                <c:pt idx="1">
                  <c:v>304</c:v>
                </c:pt>
                <c:pt idx="3">
                  <c:v>62.5</c:v>
                </c:pt>
                <c:pt idx="4">
                  <c:v>75</c:v>
                </c:pt>
                <c:pt idx="5">
                  <c:v>92.5</c:v>
                </c:pt>
                <c:pt idx="6">
                  <c:v>115</c:v>
                </c:pt>
                <c:pt idx="7">
                  <c:v>140</c:v>
                </c:pt>
                <c:pt idx="8">
                  <c:v>180</c:v>
                </c:pt>
                <c:pt idx="9">
                  <c:v>215</c:v>
                </c:pt>
                <c:pt idx="10">
                  <c:v>275</c:v>
                </c:pt>
                <c:pt idx="11">
                  <c:v>330</c:v>
                </c:pt>
                <c:pt idx="12">
                  <c:v>415</c:v>
                </c:pt>
                <c:pt idx="13">
                  <c:v>500</c:v>
                </c:pt>
                <c:pt idx="14">
                  <c:v>625</c:v>
                </c:pt>
                <c:pt idx="15">
                  <c:v>750</c:v>
                </c:pt>
                <c:pt idx="16">
                  <c:v>925</c:v>
                </c:pt>
                <c:pt idx="17">
                  <c:v>1150</c:v>
                </c:pt>
                <c:pt idx="18">
                  <c:v>1400</c:v>
                </c:pt>
                <c:pt idx="19">
                  <c:v>2750</c:v>
                </c:pt>
                <c:pt idx="21">
                  <c:v>62.5</c:v>
                </c:pt>
                <c:pt idx="22">
                  <c:v>75</c:v>
                </c:pt>
                <c:pt idx="23">
                  <c:v>92.5</c:v>
                </c:pt>
                <c:pt idx="24">
                  <c:v>115</c:v>
                </c:pt>
                <c:pt idx="25">
                  <c:v>140</c:v>
                </c:pt>
                <c:pt idx="26">
                  <c:v>180</c:v>
                </c:pt>
                <c:pt idx="27">
                  <c:v>215</c:v>
                </c:pt>
                <c:pt idx="28">
                  <c:v>275</c:v>
                </c:pt>
                <c:pt idx="29">
                  <c:v>330</c:v>
                </c:pt>
                <c:pt idx="30">
                  <c:v>415</c:v>
                </c:pt>
                <c:pt idx="31">
                  <c:v>500</c:v>
                </c:pt>
                <c:pt idx="32">
                  <c:v>625</c:v>
                </c:pt>
                <c:pt idx="33">
                  <c:v>750</c:v>
                </c:pt>
                <c:pt idx="34">
                  <c:v>925</c:v>
                </c:pt>
                <c:pt idx="35">
                  <c:v>1150</c:v>
                </c:pt>
                <c:pt idx="37">
                  <c:v>308</c:v>
                </c:pt>
                <c:pt idx="38">
                  <c:v>275</c:v>
                </c:pt>
                <c:pt idx="39">
                  <c:v>330</c:v>
                </c:pt>
                <c:pt idx="40">
                  <c:v>415</c:v>
                </c:pt>
                <c:pt idx="41">
                  <c:v>240</c:v>
                </c:pt>
                <c:pt idx="42">
                  <c:v>290</c:v>
                </c:pt>
                <c:pt idx="43">
                  <c:v>400</c:v>
                </c:pt>
                <c:pt idx="44">
                  <c:v>230</c:v>
                </c:pt>
                <c:pt idx="45">
                  <c:v>290</c:v>
                </c:pt>
                <c:pt idx="46">
                  <c:v>266</c:v>
                </c:pt>
                <c:pt idx="47">
                  <c:v>240</c:v>
                </c:pt>
                <c:pt idx="48">
                  <c:v>240</c:v>
                </c:pt>
                <c:pt idx="49">
                  <c:v>240</c:v>
                </c:pt>
                <c:pt idx="50">
                  <c:v>320</c:v>
                </c:pt>
                <c:pt idx="51">
                  <c:v>200</c:v>
                </c:pt>
                <c:pt idx="52">
                  <c:v>240</c:v>
                </c:pt>
                <c:pt idx="54">
                  <c:v>670</c:v>
                </c:pt>
                <c:pt idx="55">
                  <c:v>670</c:v>
                </c:pt>
                <c:pt idx="56">
                  <c:v>670</c:v>
                </c:pt>
                <c:pt idx="57">
                  <c:v>670</c:v>
                </c:pt>
                <c:pt idx="58">
                  <c:v>670</c:v>
                </c:pt>
                <c:pt idx="59">
                  <c:v>670</c:v>
                </c:pt>
                <c:pt idx="60">
                  <c:v>291</c:v>
                </c:pt>
                <c:pt idx="61">
                  <c:v>291</c:v>
                </c:pt>
                <c:pt idx="62">
                  <c:v>291</c:v>
                </c:pt>
                <c:pt idx="63">
                  <c:v>204</c:v>
                </c:pt>
                <c:pt idx="64">
                  <c:v>202</c:v>
                </c:pt>
                <c:pt idx="65">
                  <c:v>195</c:v>
                </c:pt>
                <c:pt idx="66">
                  <c:v>118.5</c:v>
                </c:pt>
                <c:pt idx="67">
                  <c:v>117.5</c:v>
                </c:pt>
                <c:pt idx="68">
                  <c:v>116</c:v>
                </c:pt>
                <c:pt idx="69">
                  <c:v>115</c:v>
                </c:pt>
                <c:pt idx="70">
                  <c:v>125</c:v>
                </c:pt>
                <c:pt idx="71">
                  <c:v>125</c:v>
                </c:pt>
                <c:pt idx="72">
                  <c:v>125</c:v>
                </c:pt>
                <c:pt idx="73">
                  <c:v>400.005</c:v>
                </c:pt>
                <c:pt idx="74">
                  <c:v>370.005</c:v>
                </c:pt>
                <c:pt idx="75">
                  <c:v>300.10000000000002</c:v>
                </c:pt>
                <c:pt idx="76">
                  <c:v>301</c:v>
                </c:pt>
                <c:pt idx="77">
                  <c:v>301</c:v>
                </c:pt>
                <c:pt idx="78">
                  <c:v>241</c:v>
                </c:pt>
                <c:pt idx="79">
                  <c:v>300.05</c:v>
                </c:pt>
                <c:pt idx="80">
                  <c:v>300.05</c:v>
                </c:pt>
                <c:pt idx="81">
                  <c:v>300.05</c:v>
                </c:pt>
                <c:pt idx="82">
                  <c:v>300.10000000000002</c:v>
                </c:pt>
                <c:pt idx="83">
                  <c:v>300.10000000000002</c:v>
                </c:pt>
                <c:pt idx="84">
                  <c:v>600.1</c:v>
                </c:pt>
                <c:pt idx="85">
                  <c:v>600.1</c:v>
                </c:pt>
                <c:pt idx="86">
                  <c:v>235</c:v>
                </c:pt>
                <c:pt idx="87">
                  <c:v>260</c:v>
                </c:pt>
                <c:pt idx="88">
                  <c:v>180</c:v>
                </c:pt>
                <c:pt idx="89">
                  <c:v>200.1</c:v>
                </c:pt>
                <c:pt idx="90">
                  <c:v>200.1</c:v>
                </c:pt>
                <c:pt idx="91">
                  <c:v>140.19999999999999</c:v>
                </c:pt>
                <c:pt idx="92">
                  <c:v>140.1</c:v>
                </c:pt>
                <c:pt idx="93">
                  <c:v>120</c:v>
                </c:pt>
                <c:pt idx="94">
                  <c:v>120</c:v>
                </c:pt>
                <c:pt idx="95">
                  <c:v>120</c:v>
                </c:pt>
                <c:pt idx="96">
                  <c:v>180</c:v>
                </c:pt>
                <c:pt idx="97">
                  <c:v>220</c:v>
                </c:pt>
                <c:pt idx="98">
                  <c:v>92.5</c:v>
                </c:pt>
                <c:pt idx="99">
                  <c:v>97</c:v>
                </c:pt>
                <c:pt idx="100">
                  <c:v>300</c:v>
                </c:pt>
                <c:pt idx="101">
                  <c:v>338</c:v>
                </c:pt>
                <c:pt idx="102">
                  <c:v>270</c:v>
                </c:pt>
                <c:pt idx="103">
                  <c:v>298</c:v>
                </c:pt>
                <c:pt idx="104">
                  <c:v>187</c:v>
                </c:pt>
                <c:pt idx="105">
                  <c:v>195.5</c:v>
                </c:pt>
                <c:pt idx="106">
                  <c:v>140</c:v>
                </c:pt>
                <c:pt idx="107">
                  <c:v>140</c:v>
                </c:pt>
                <c:pt idx="108">
                  <c:v>140</c:v>
                </c:pt>
                <c:pt idx="109">
                  <c:v>140</c:v>
                </c:pt>
                <c:pt idx="110">
                  <c:v>140</c:v>
                </c:pt>
                <c:pt idx="111">
                  <c:v>143</c:v>
                </c:pt>
                <c:pt idx="112">
                  <c:v>77</c:v>
                </c:pt>
                <c:pt idx="113">
                  <c:v>77.400000000000006</c:v>
                </c:pt>
                <c:pt idx="114">
                  <c:v>200</c:v>
                </c:pt>
                <c:pt idx="115">
                  <c:v>178</c:v>
                </c:pt>
                <c:pt idx="116">
                  <c:v>180</c:v>
                </c:pt>
                <c:pt idx="117">
                  <c:v>210</c:v>
                </c:pt>
                <c:pt idx="118">
                  <c:v>210</c:v>
                </c:pt>
                <c:pt idx="119">
                  <c:v>250</c:v>
                </c:pt>
                <c:pt idx="120">
                  <c:v>297.5</c:v>
                </c:pt>
                <c:pt idx="121">
                  <c:v>290</c:v>
                </c:pt>
                <c:pt idx="122">
                  <c:v>220</c:v>
                </c:pt>
                <c:pt idx="123">
                  <c:v>200</c:v>
                </c:pt>
                <c:pt idx="124">
                  <c:v>200</c:v>
                </c:pt>
                <c:pt idx="125">
                  <c:v>200</c:v>
                </c:pt>
                <c:pt idx="126">
                  <c:v>200</c:v>
                </c:pt>
                <c:pt idx="127">
                  <c:v>260</c:v>
                </c:pt>
                <c:pt idx="128">
                  <c:v>226</c:v>
                </c:pt>
                <c:pt idx="130">
                  <c:v>220</c:v>
                </c:pt>
                <c:pt idx="131">
                  <c:v>320</c:v>
                </c:pt>
                <c:pt idx="132">
                  <c:v>245</c:v>
                </c:pt>
                <c:pt idx="133">
                  <c:v>240</c:v>
                </c:pt>
                <c:pt idx="134">
                  <c:v>240</c:v>
                </c:pt>
                <c:pt idx="135">
                  <c:v>230</c:v>
                </c:pt>
                <c:pt idx="136">
                  <c:v>240</c:v>
                </c:pt>
                <c:pt idx="137">
                  <c:v>260</c:v>
                </c:pt>
                <c:pt idx="138">
                  <c:v>283</c:v>
                </c:pt>
                <c:pt idx="139">
                  <c:v>240</c:v>
                </c:pt>
                <c:pt idx="140">
                  <c:v>294</c:v>
                </c:pt>
                <c:pt idx="141">
                  <c:v>300</c:v>
                </c:pt>
                <c:pt idx="142">
                  <c:v>256</c:v>
                </c:pt>
              </c:numCache>
            </c:numRef>
          </c:xVal>
          <c:yVal>
            <c:numRef>
              <c:f>Heterodyne!$AH$2:$AH$148</c:f>
              <c:numCache>
                <c:formatCode>General</c:formatCode>
                <c:ptCount val="14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numCache>
            </c:numRef>
          </c:yVal>
          <c:smooth val="0"/>
          <c:extLst>
            <c:ext xmlns:c16="http://schemas.microsoft.com/office/drawing/2014/chart" uri="{C3380CC4-5D6E-409C-BE32-E72D297353CC}">
              <c16:uniqueId val="{00000001-AE74-466D-9E68-3A1151452D9F}"/>
            </c:ext>
          </c:extLst>
        </c:ser>
        <c:ser>
          <c:idx val="2"/>
          <c:order val="2"/>
          <c:tx>
            <c:strRef>
              <c:f>Heterodyne!$AI$1</c:f>
              <c:strCache>
                <c:ptCount val="1"/>
                <c:pt idx="0">
                  <c:v>CG SiGe</c:v>
                </c:pt>
              </c:strCache>
            </c:strRef>
          </c:tx>
          <c:spPr>
            <a:ln w="25400" cap="rnd">
              <a:noFill/>
              <a:round/>
            </a:ln>
            <a:effectLst/>
          </c:spPr>
          <c:marker>
            <c:symbol val="circle"/>
            <c:size val="5"/>
            <c:spPr>
              <a:solidFill>
                <a:schemeClr val="accent3"/>
              </a:solidFill>
              <a:ln w="9525">
                <a:solidFill>
                  <a:schemeClr val="accent3"/>
                </a:solidFill>
              </a:ln>
              <a:effectLst/>
            </c:spPr>
          </c:marker>
          <c:xVal>
            <c:numRef>
              <c:f>Heterodyne!$C$2:$C$148</c:f>
              <c:numCache>
                <c:formatCode>General</c:formatCode>
                <c:ptCount val="147"/>
                <c:pt idx="0">
                  <c:v>304</c:v>
                </c:pt>
                <c:pt idx="1">
                  <c:v>304</c:v>
                </c:pt>
                <c:pt idx="3">
                  <c:v>62.5</c:v>
                </c:pt>
                <c:pt idx="4">
                  <c:v>75</c:v>
                </c:pt>
                <c:pt idx="5">
                  <c:v>92.5</c:v>
                </c:pt>
                <c:pt idx="6">
                  <c:v>115</c:v>
                </c:pt>
                <c:pt idx="7">
                  <c:v>140</c:v>
                </c:pt>
                <c:pt idx="8">
                  <c:v>180</c:v>
                </c:pt>
                <c:pt idx="9">
                  <c:v>215</c:v>
                </c:pt>
                <c:pt idx="10">
                  <c:v>275</c:v>
                </c:pt>
                <c:pt idx="11">
                  <c:v>330</c:v>
                </c:pt>
                <c:pt idx="12">
                  <c:v>415</c:v>
                </c:pt>
                <c:pt idx="13">
                  <c:v>500</c:v>
                </c:pt>
                <c:pt idx="14">
                  <c:v>625</c:v>
                </c:pt>
                <c:pt idx="15">
                  <c:v>750</c:v>
                </c:pt>
                <c:pt idx="16">
                  <c:v>925</c:v>
                </c:pt>
                <c:pt idx="17">
                  <c:v>1150</c:v>
                </c:pt>
                <c:pt idx="18">
                  <c:v>1400</c:v>
                </c:pt>
                <c:pt idx="19">
                  <c:v>2750</c:v>
                </c:pt>
                <c:pt idx="21">
                  <c:v>62.5</c:v>
                </c:pt>
                <c:pt idx="22">
                  <c:v>75</c:v>
                </c:pt>
                <c:pt idx="23">
                  <c:v>92.5</c:v>
                </c:pt>
                <c:pt idx="24">
                  <c:v>115</c:v>
                </c:pt>
                <c:pt idx="25">
                  <c:v>140</c:v>
                </c:pt>
                <c:pt idx="26">
                  <c:v>180</c:v>
                </c:pt>
                <c:pt idx="27">
                  <c:v>215</c:v>
                </c:pt>
                <c:pt idx="28">
                  <c:v>275</c:v>
                </c:pt>
                <c:pt idx="29">
                  <c:v>330</c:v>
                </c:pt>
                <c:pt idx="30">
                  <c:v>415</c:v>
                </c:pt>
                <c:pt idx="31">
                  <c:v>500</c:v>
                </c:pt>
                <c:pt idx="32">
                  <c:v>625</c:v>
                </c:pt>
                <c:pt idx="33">
                  <c:v>750</c:v>
                </c:pt>
                <c:pt idx="34">
                  <c:v>925</c:v>
                </c:pt>
                <c:pt idx="35">
                  <c:v>1150</c:v>
                </c:pt>
                <c:pt idx="37">
                  <c:v>308</c:v>
                </c:pt>
                <c:pt idx="38">
                  <c:v>275</c:v>
                </c:pt>
                <c:pt idx="39">
                  <c:v>330</c:v>
                </c:pt>
                <c:pt idx="40">
                  <c:v>415</c:v>
                </c:pt>
                <c:pt idx="41">
                  <c:v>240</c:v>
                </c:pt>
                <c:pt idx="42">
                  <c:v>290</c:v>
                </c:pt>
                <c:pt idx="43">
                  <c:v>400</c:v>
                </c:pt>
                <c:pt idx="44">
                  <c:v>230</c:v>
                </c:pt>
                <c:pt idx="45">
                  <c:v>290</c:v>
                </c:pt>
                <c:pt idx="46">
                  <c:v>266</c:v>
                </c:pt>
                <c:pt idx="47">
                  <c:v>240</c:v>
                </c:pt>
                <c:pt idx="48">
                  <c:v>240</c:v>
                </c:pt>
                <c:pt idx="49">
                  <c:v>240</c:v>
                </c:pt>
                <c:pt idx="50">
                  <c:v>320</c:v>
                </c:pt>
                <c:pt idx="51">
                  <c:v>200</c:v>
                </c:pt>
                <c:pt idx="52">
                  <c:v>240</c:v>
                </c:pt>
                <c:pt idx="54">
                  <c:v>670</c:v>
                </c:pt>
                <c:pt idx="55">
                  <c:v>670</c:v>
                </c:pt>
                <c:pt idx="56">
                  <c:v>670</c:v>
                </c:pt>
                <c:pt idx="57">
                  <c:v>670</c:v>
                </c:pt>
                <c:pt idx="58">
                  <c:v>670</c:v>
                </c:pt>
                <c:pt idx="59">
                  <c:v>670</c:v>
                </c:pt>
                <c:pt idx="60">
                  <c:v>291</c:v>
                </c:pt>
                <c:pt idx="61">
                  <c:v>291</c:v>
                </c:pt>
                <c:pt idx="62">
                  <c:v>291</c:v>
                </c:pt>
                <c:pt idx="63">
                  <c:v>204</c:v>
                </c:pt>
                <c:pt idx="64">
                  <c:v>202</c:v>
                </c:pt>
                <c:pt idx="65">
                  <c:v>195</c:v>
                </c:pt>
                <c:pt idx="66">
                  <c:v>118.5</c:v>
                </c:pt>
                <c:pt idx="67">
                  <c:v>117.5</c:v>
                </c:pt>
                <c:pt idx="68">
                  <c:v>116</c:v>
                </c:pt>
                <c:pt idx="69">
                  <c:v>115</c:v>
                </c:pt>
                <c:pt idx="70">
                  <c:v>125</c:v>
                </c:pt>
                <c:pt idx="71">
                  <c:v>125</c:v>
                </c:pt>
                <c:pt idx="72">
                  <c:v>125</c:v>
                </c:pt>
                <c:pt idx="73">
                  <c:v>400.005</c:v>
                </c:pt>
                <c:pt idx="74">
                  <c:v>370.005</c:v>
                </c:pt>
                <c:pt idx="75">
                  <c:v>300.10000000000002</c:v>
                </c:pt>
                <c:pt idx="76">
                  <c:v>301</c:v>
                </c:pt>
                <c:pt idx="77">
                  <c:v>301</c:v>
                </c:pt>
                <c:pt idx="78">
                  <c:v>241</c:v>
                </c:pt>
                <c:pt idx="79">
                  <c:v>300.05</c:v>
                </c:pt>
                <c:pt idx="80">
                  <c:v>300.05</c:v>
                </c:pt>
                <c:pt idx="81">
                  <c:v>300.05</c:v>
                </c:pt>
                <c:pt idx="82">
                  <c:v>300.10000000000002</c:v>
                </c:pt>
                <c:pt idx="83">
                  <c:v>300.10000000000002</c:v>
                </c:pt>
                <c:pt idx="84">
                  <c:v>600.1</c:v>
                </c:pt>
                <c:pt idx="85">
                  <c:v>600.1</c:v>
                </c:pt>
                <c:pt idx="86">
                  <c:v>235</c:v>
                </c:pt>
                <c:pt idx="87">
                  <c:v>260</c:v>
                </c:pt>
                <c:pt idx="88">
                  <c:v>180</c:v>
                </c:pt>
                <c:pt idx="89">
                  <c:v>200.1</c:v>
                </c:pt>
                <c:pt idx="90">
                  <c:v>200.1</c:v>
                </c:pt>
                <c:pt idx="91">
                  <c:v>140.19999999999999</c:v>
                </c:pt>
                <c:pt idx="92">
                  <c:v>140.1</c:v>
                </c:pt>
                <c:pt idx="93">
                  <c:v>120</c:v>
                </c:pt>
                <c:pt idx="94">
                  <c:v>120</c:v>
                </c:pt>
                <c:pt idx="95">
                  <c:v>120</c:v>
                </c:pt>
                <c:pt idx="96">
                  <c:v>180</c:v>
                </c:pt>
                <c:pt idx="97">
                  <c:v>220</c:v>
                </c:pt>
                <c:pt idx="98">
                  <c:v>92.5</c:v>
                </c:pt>
                <c:pt idx="99">
                  <c:v>97</c:v>
                </c:pt>
                <c:pt idx="100">
                  <c:v>300</c:v>
                </c:pt>
                <c:pt idx="101">
                  <c:v>338</c:v>
                </c:pt>
                <c:pt idx="102">
                  <c:v>270</c:v>
                </c:pt>
                <c:pt idx="103">
                  <c:v>298</c:v>
                </c:pt>
                <c:pt idx="104">
                  <c:v>187</c:v>
                </c:pt>
                <c:pt idx="105">
                  <c:v>195.5</c:v>
                </c:pt>
                <c:pt idx="106">
                  <c:v>140</c:v>
                </c:pt>
                <c:pt idx="107">
                  <c:v>140</c:v>
                </c:pt>
                <c:pt idx="108">
                  <c:v>140</c:v>
                </c:pt>
                <c:pt idx="109">
                  <c:v>140</c:v>
                </c:pt>
                <c:pt idx="110">
                  <c:v>140</c:v>
                </c:pt>
                <c:pt idx="111">
                  <c:v>143</c:v>
                </c:pt>
                <c:pt idx="112">
                  <c:v>77</c:v>
                </c:pt>
                <c:pt idx="113">
                  <c:v>77.400000000000006</c:v>
                </c:pt>
                <c:pt idx="114">
                  <c:v>200</c:v>
                </c:pt>
                <c:pt idx="115">
                  <c:v>178</c:v>
                </c:pt>
                <c:pt idx="116">
                  <c:v>180</c:v>
                </c:pt>
                <c:pt idx="117">
                  <c:v>210</c:v>
                </c:pt>
                <c:pt idx="118">
                  <c:v>210</c:v>
                </c:pt>
                <c:pt idx="119">
                  <c:v>250</c:v>
                </c:pt>
                <c:pt idx="120">
                  <c:v>297.5</c:v>
                </c:pt>
                <c:pt idx="121">
                  <c:v>290</c:v>
                </c:pt>
                <c:pt idx="122">
                  <c:v>220</c:v>
                </c:pt>
                <c:pt idx="123">
                  <c:v>200</c:v>
                </c:pt>
                <c:pt idx="124">
                  <c:v>200</c:v>
                </c:pt>
                <c:pt idx="125">
                  <c:v>200</c:v>
                </c:pt>
                <c:pt idx="126">
                  <c:v>200</c:v>
                </c:pt>
                <c:pt idx="127">
                  <c:v>260</c:v>
                </c:pt>
                <c:pt idx="128">
                  <c:v>226</c:v>
                </c:pt>
                <c:pt idx="130">
                  <c:v>220</c:v>
                </c:pt>
                <c:pt idx="131">
                  <c:v>320</c:v>
                </c:pt>
                <c:pt idx="132">
                  <c:v>245</c:v>
                </c:pt>
                <c:pt idx="133">
                  <c:v>240</c:v>
                </c:pt>
                <c:pt idx="134">
                  <c:v>240</c:v>
                </c:pt>
                <c:pt idx="135">
                  <c:v>230</c:v>
                </c:pt>
                <c:pt idx="136">
                  <c:v>240</c:v>
                </c:pt>
                <c:pt idx="137">
                  <c:v>260</c:v>
                </c:pt>
                <c:pt idx="138">
                  <c:v>283</c:v>
                </c:pt>
                <c:pt idx="139">
                  <c:v>240</c:v>
                </c:pt>
                <c:pt idx="140">
                  <c:v>294</c:v>
                </c:pt>
                <c:pt idx="141">
                  <c:v>300</c:v>
                </c:pt>
                <c:pt idx="142">
                  <c:v>256</c:v>
                </c:pt>
              </c:numCache>
            </c:numRef>
          </c:xVal>
          <c:yVal>
            <c:numRef>
              <c:f>Heterodyne!$AI$2:$AI$148</c:f>
              <c:numCache>
                <c:formatCode>General</c:formatCode>
                <c:ptCount val="14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8</c:v>
                </c:pt>
                <c:pt idx="45">
                  <c:v>#N/A</c:v>
                </c:pt>
                <c:pt idx="46">
                  <c:v>#N/A</c:v>
                </c:pt>
                <c:pt idx="47">
                  <c:v>32</c:v>
                </c:pt>
                <c:pt idx="48">
                  <c:v>32</c:v>
                </c:pt>
                <c:pt idx="49">
                  <c:v>11</c:v>
                </c:pt>
                <c:pt idx="50">
                  <c:v>-14</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16</c:v>
                </c:pt>
                <c:pt idx="131">
                  <c:v>-14</c:v>
                </c:pt>
                <c:pt idx="132">
                  <c:v>18</c:v>
                </c:pt>
                <c:pt idx="133">
                  <c:v>10.5</c:v>
                </c:pt>
                <c:pt idx="134">
                  <c:v>13</c:v>
                </c:pt>
                <c:pt idx="135">
                  <c:v>8</c:v>
                </c:pt>
                <c:pt idx="136">
                  <c:v>32</c:v>
                </c:pt>
                <c:pt idx="137">
                  <c:v>#N/A</c:v>
                </c:pt>
                <c:pt idx="138">
                  <c:v>#N/A</c:v>
                </c:pt>
                <c:pt idx="139">
                  <c:v>#N/A</c:v>
                </c:pt>
                <c:pt idx="140">
                  <c:v>#N/A</c:v>
                </c:pt>
                <c:pt idx="141">
                  <c:v>#N/A</c:v>
                </c:pt>
                <c:pt idx="142">
                  <c:v>#N/A</c:v>
                </c:pt>
                <c:pt idx="143">
                  <c:v>#N/A</c:v>
                </c:pt>
                <c:pt idx="144">
                  <c:v>#N/A</c:v>
                </c:pt>
                <c:pt idx="145">
                  <c:v>#N/A</c:v>
                </c:pt>
                <c:pt idx="146">
                  <c:v>#N/A</c:v>
                </c:pt>
              </c:numCache>
            </c:numRef>
          </c:yVal>
          <c:smooth val="0"/>
          <c:extLst>
            <c:ext xmlns:c16="http://schemas.microsoft.com/office/drawing/2014/chart" uri="{C3380CC4-5D6E-409C-BE32-E72D297353CC}">
              <c16:uniqueId val="{00000002-AE74-466D-9E68-3A1151452D9F}"/>
            </c:ext>
          </c:extLst>
        </c:ser>
        <c:ser>
          <c:idx val="3"/>
          <c:order val="3"/>
          <c:tx>
            <c:strRef>
              <c:f>Heterodyne!$AJ$1</c:f>
              <c:strCache>
                <c:ptCount val="1"/>
                <c:pt idx="0">
                  <c:v>CG CMOS</c:v>
                </c:pt>
              </c:strCache>
            </c:strRef>
          </c:tx>
          <c:spPr>
            <a:ln w="25400" cap="rnd">
              <a:noFill/>
              <a:round/>
            </a:ln>
            <a:effectLst/>
          </c:spPr>
          <c:marker>
            <c:symbol val="circle"/>
            <c:size val="5"/>
            <c:spPr>
              <a:solidFill>
                <a:schemeClr val="accent4"/>
              </a:solidFill>
              <a:ln w="9525">
                <a:solidFill>
                  <a:schemeClr val="accent4"/>
                </a:solidFill>
              </a:ln>
              <a:effectLst/>
            </c:spPr>
          </c:marker>
          <c:xVal>
            <c:numRef>
              <c:f>Heterodyne!$C$2:$C$148</c:f>
              <c:numCache>
                <c:formatCode>General</c:formatCode>
                <c:ptCount val="147"/>
                <c:pt idx="0">
                  <c:v>304</c:v>
                </c:pt>
                <c:pt idx="1">
                  <c:v>304</c:v>
                </c:pt>
                <c:pt idx="3">
                  <c:v>62.5</c:v>
                </c:pt>
                <c:pt idx="4">
                  <c:v>75</c:v>
                </c:pt>
                <c:pt idx="5">
                  <c:v>92.5</c:v>
                </c:pt>
                <c:pt idx="6">
                  <c:v>115</c:v>
                </c:pt>
                <c:pt idx="7">
                  <c:v>140</c:v>
                </c:pt>
                <c:pt idx="8">
                  <c:v>180</c:v>
                </c:pt>
                <c:pt idx="9">
                  <c:v>215</c:v>
                </c:pt>
                <c:pt idx="10">
                  <c:v>275</c:v>
                </c:pt>
                <c:pt idx="11">
                  <c:v>330</c:v>
                </c:pt>
                <c:pt idx="12">
                  <c:v>415</c:v>
                </c:pt>
                <c:pt idx="13">
                  <c:v>500</c:v>
                </c:pt>
                <c:pt idx="14">
                  <c:v>625</c:v>
                </c:pt>
                <c:pt idx="15">
                  <c:v>750</c:v>
                </c:pt>
                <c:pt idx="16">
                  <c:v>925</c:v>
                </c:pt>
                <c:pt idx="17">
                  <c:v>1150</c:v>
                </c:pt>
                <c:pt idx="18">
                  <c:v>1400</c:v>
                </c:pt>
                <c:pt idx="19">
                  <c:v>2750</c:v>
                </c:pt>
                <c:pt idx="21">
                  <c:v>62.5</c:v>
                </c:pt>
                <c:pt idx="22">
                  <c:v>75</c:v>
                </c:pt>
                <c:pt idx="23">
                  <c:v>92.5</c:v>
                </c:pt>
                <c:pt idx="24">
                  <c:v>115</c:v>
                </c:pt>
                <c:pt idx="25">
                  <c:v>140</c:v>
                </c:pt>
                <c:pt idx="26">
                  <c:v>180</c:v>
                </c:pt>
                <c:pt idx="27">
                  <c:v>215</c:v>
                </c:pt>
                <c:pt idx="28">
                  <c:v>275</c:v>
                </c:pt>
                <c:pt idx="29">
                  <c:v>330</c:v>
                </c:pt>
                <c:pt idx="30">
                  <c:v>415</c:v>
                </c:pt>
                <c:pt idx="31">
                  <c:v>500</c:v>
                </c:pt>
                <c:pt idx="32">
                  <c:v>625</c:v>
                </c:pt>
                <c:pt idx="33">
                  <c:v>750</c:v>
                </c:pt>
                <c:pt idx="34">
                  <c:v>925</c:v>
                </c:pt>
                <c:pt idx="35">
                  <c:v>1150</c:v>
                </c:pt>
                <c:pt idx="37">
                  <c:v>308</c:v>
                </c:pt>
                <c:pt idx="38">
                  <c:v>275</c:v>
                </c:pt>
                <c:pt idx="39">
                  <c:v>330</c:v>
                </c:pt>
                <c:pt idx="40">
                  <c:v>415</c:v>
                </c:pt>
                <c:pt idx="41">
                  <c:v>240</c:v>
                </c:pt>
                <c:pt idx="42">
                  <c:v>290</c:v>
                </c:pt>
                <c:pt idx="43">
                  <c:v>400</c:v>
                </c:pt>
                <c:pt idx="44">
                  <c:v>230</c:v>
                </c:pt>
                <c:pt idx="45">
                  <c:v>290</c:v>
                </c:pt>
                <c:pt idx="46">
                  <c:v>266</c:v>
                </c:pt>
                <c:pt idx="47">
                  <c:v>240</c:v>
                </c:pt>
                <c:pt idx="48">
                  <c:v>240</c:v>
                </c:pt>
                <c:pt idx="49">
                  <c:v>240</c:v>
                </c:pt>
                <c:pt idx="50">
                  <c:v>320</c:v>
                </c:pt>
                <c:pt idx="51">
                  <c:v>200</c:v>
                </c:pt>
                <c:pt idx="52">
                  <c:v>240</c:v>
                </c:pt>
                <c:pt idx="54">
                  <c:v>670</c:v>
                </c:pt>
                <c:pt idx="55">
                  <c:v>670</c:v>
                </c:pt>
                <c:pt idx="56">
                  <c:v>670</c:v>
                </c:pt>
                <c:pt idx="57">
                  <c:v>670</c:v>
                </c:pt>
                <c:pt idx="58">
                  <c:v>670</c:v>
                </c:pt>
                <c:pt idx="59">
                  <c:v>670</c:v>
                </c:pt>
                <c:pt idx="60">
                  <c:v>291</c:v>
                </c:pt>
                <c:pt idx="61">
                  <c:v>291</c:v>
                </c:pt>
                <c:pt idx="62">
                  <c:v>291</c:v>
                </c:pt>
                <c:pt idx="63">
                  <c:v>204</c:v>
                </c:pt>
                <c:pt idx="64">
                  <c:v>202</c:v>
                </c:pt>
                <c:pt idx="65">
                  <c:v>195</c:v>
                </c:pt>
                <c:pt idx="66">
                  <c:v>118.5</c:v>
                </c:pt>
                <c:pt idx="67">
                  <c:v>117.5</c:v>
                </c:pt>
                <c:pt idx="68">
                  <c:v>116</c:v>
                </c:pt>
                <c:pt idx="69">
                  <c:v>115</c:v>
                </c:pt>
                <c:pt idx="70">
                  <c:v>125</c:v>
                </c:pt>
                <c:pt idx="71">
                  <c:v>125</c:v>
                </c:pt>
                <c:pt idx="72">
                  <c:v>125</c:v>
                </c:pt>
                <c:pt idx="73">
                  <c:v>400.005</c:v>
                </c:pt>
                <c:pt idx="74">
                  <c:v>370.005</c:v>
                </c:pt>
                <c:pt idx="75">
                  <c:v>300.10000000000002</c:v>
                </c:pt>
                <c:pt idx="76">
                  <c:v>301</c:v>
                </c:pt>
                <c:pt idx="77">
                  <c:v>301</c:v>
                </c:pt>
                <c:pt idx="78">
                  <c:v>241</c:v>
                </c:pt>
                <c:pt idx="79">
                  <c:v>300.05</c:v>
                </c:pt>
                <c:pt idx="80">
                  <c:v>300.05</c:v>
                </c:pt>
                <c:pt idx="81">
                  <c:v>300.05</c:v>
                </c:pt>
                <c:pt idx="82">
                  <c:v>300.10000000000002</c:v>
                </c:pt>
                <c:pt idx="83">
                  <c:v>300.10000000000002</c:v>
                </c:pt>
                <c:pt idx="84">
                  <c:v>600.1</c:v>
                </c:pt>
                <c:pt idx="85">
                  <c:v>600.1</c:v>
                </c:pt>
                <c:pt idx="86">
                  <c:v>235</c:v>
                </c:pt>
                <c:pt idx="87">
                  <c:v>260</c:v>
                </c:pt>
                <c:pt idx="88">
                  <c:v>180</c:v>
                </c:pt>
                <c:pt idx="89">
                  <c:v>200.1</c:v>
                </c:pt>
                <c:pt idx="90">
                  <c:v>200.1</c:v>
                </c:pt>
                <c:pt idx="91">
                  <c:v>140.19999999999999</c:v>
                </c:pt>
                <c:pt idx="92">
                  <c:v>140.1</c:v>
                </c:pt>
                <c:pt idx="93">
                  <c:v>120</c:v>
                </c:pt>
                <c:pt idx="94">
                  <c:v>120</c:v>
                </c:pt>
                <c:pt idx="95">
                  <c:v>120</c:v>
                </c:pt>
                <c:pt idx="96">
                  <c:v>180</c:v>
                </c:pt>
                <c:pt idx="97">
                  <c:v>220</c:v>
                </c:pt>
                <c:pt idx="98">
                  <c:v>92.5</c:v>
                </c:pt>
                <c:pt idx="99">
                  <c:v>97</c:v>
                </c:pt>
                <c:pt idx="100">
                  <c:v>300</c:v>
                </c:pt>
                <c:pt idx="101">
                  <c:v>338</c:v>
                </c:pt>
                <c:pt idx="102">
                  <c:v>270</c:v>
                </c:pt>
                <c:pt idx="103">
                  <c:v>298</c:v>
                </c:pt>
                <c:pt idx="104">
                  <c:v>187</c:v>
                </c:pt>
                <c:pt idx="105">
                  <c:v>195.5</c:v>
                </c:pt>
                <c:pt idx="106">
                  <c:v>140</c:v>
                </c:pt>
                <c:pt idx="107">
                  <c:v>140</c:v>
                </c:pt>
                <c:pt idx="108">
                  <c:v>140</c:v>
                </c:pt>
                <c:pt idx="109">
                  <c:v>140</c:v>
                </c:pt>
                <c:pt idx="110">
                  <c:v>140</c:v>
                </c:pt>
                <c:pt idx="111">
                  <c:v>143</c:v>
                </c:pt>
                <c:pt idx="112">
                  <c:v>77</c:v>
                </c:pt>
                <c:pt idx="113">
                  <c:v>77.400000000000006</c:v>
                </c:pt>
                <c:pt idx="114">
                  <c:v>200</c:v>
                </c:pt>
                <c:pt idx="115">
                  <c:v>178</c:v>
                </c:pt>
                <c:pt idx="116">
                  <c:v>180</c:v>
                </c:pt>
                <c:pt idx="117">
                  <c:v>210</c:v>
                </c:pt>
                <c:pt idx="118">
                  <c:v>210</c:v>
                </c:pt>
                <c:pt idx="119">
                  <c:v>250</c:v>
                </c:pt>
                <c:pt idx="120">
                  <c:v>297.5</c:v>
                </c:pt>
                <c:pt idx="121">
                  <c:v>290</c:v>
                </c:pt>
                <c:pt idx="122">
                  <c:v>220</c:v>
                </c:pt>
                <c:pt idx="123">
                  <c:v>200</c:v>
                </c:pt>
                <c:pt idx="124">
                  <c:v>200</c:v>
                </c:pt>
                <c:pt idx="125">
                  <c:v>200</c:v>
                </c:pt>
                <c:pt idx="126">
                  <c:v>200</c:v>
                </c:pt>
                <c:pt idx="127">
                  <c:v>260</c:v>
                </c:pt>
                <c:pt idx="128">
                  <c:v>226</c:v>
                </c:pt>
                <c:pt idx="130">
                  <c:v>220</c:v>
                </c:pt>
                <c:pt idx="131">
                  <c:v>320</c:v>
                </c:pt>
                <c:pt idx="132">
                  <c:v>245</c:v>
                </c:pt>
                <c:pt idx="133">
                  <c:v>240</c:v>
                </c:pt>
                <c:pt idx="134">
                  <c:v>240</c:v>
                </c:pt>
                <c:pt idx="135">
                  <c:v>230</c:v>
                </c:pt>
                <c:pt idx="136">
                  <c:v>240</c:v>
                </c:pt>
                <c:pt idx="137">
                  <c:v>260</c:v>
                </c:pt>
                <c:pt idx="138">
                  <c:v>283</c:v>
                </c:pt>
                <c:pt idx="139">
                  <c:v>240</c:v>
                </c:pt>
                <c:pt idx="140">
                  <c:v>294</c:v>
                </c:pt>
                <c:pt idx="141">
                  <c:v>300</c:v>
                </c:pt>
                <c:pt idx="142">
                  <c:v>256</c:v>
                </c:pt>
              </c:numCache>
            </c:numRef>
          </c:xVal>
          <c:yVal>
            <c:numRef>
              <c:f>Heterodyne!$AJ$2:$AJ$148</c:f>
              <c:numCache>
                <c:formatCode>General</c:formatCode>
                <c:ptCount val="14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-39.799999999999997</c:v>
                </c:pt>
                <c:pt idx="42">
                  <c:v>#N/A</c:v>
                </c:pt>
                <c:pt idx="43">
                  <c:v>#N/A</c:v>
                </c:pt>
                <c:pt idx="44">
                  <c:v>#N/A</c:v>
                </c:pt>
                <c:pt idx="45">
                  <c:v>-19</c:v>
                </c:pt>
                <c:pt idx="46">
                  <c:v>2</c:v>
                </c:pt>
                <c:pt idx="47">
                  <c:v>#N/A</c:v>
                </c:pt>
                <c:pt idx="48">
                  <c:v>#N/A</c:v>
                </c:pt>
                <c:pt idx="49">
                  <c:v>#N/A</c:v>
                </c:pt>
                <c:pt idx="50">
                  <c:v>#N/A</c:v>
                </c:pt>
                <c:pt idx="51">
                  <c:v>6.6</c:v>
                </c:pt>
                <c:pt idx="52">
                  <c:v>25</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17</c:v>
                </c:pt>
                <c:pt idx="138">
                  <c:v>-6</c:v>
                </c:pt>
                <c:pt idx="139">
                  <c:v>25</c:v>
                </c:pt>
                <c:pt idx="140">
                  <c:v>-19</c:v>
                </c:pt>
                <c:pt idx="141">
                  <c:v>0</c:v>
                </c:pt>
                <c:pt idx="142">
                  <c:v>-21</c:v>
                </c:pt>
                <c:pt idx="143">
                  <c:v>#N/A</c:v>
                </c:pt>
                <c:pt idx="144">
                  <c:v>#N/A</c:v>
                </c:pt>
                <c:pt idx="145">
                  <c:v>#N/A</c:v>
                </c:pt>
                <c:pt idx="146">
                  <c:v>#N/A</c:v>
                </c:pt>
              </c:numCache>
            </c:numRef>
          </c:yVal>
          <c:smooth val="0"/>
          <c:extLst>
            <c:ext xmlns:c16="http://schemas.microsoft.com/office/drawing/2014/chart" uri="{C3380CC4-5D6E-409C-BE32-E72D297353CC}">
              <c16:uniqueId val="{00000003-AE74-466D-9E68-3A1151452D9F}"/>
            </c:ext>
          </c:extLst>
        </c:ser>
        <c:ser>
          <c:idx val="4"/>
          <c:order val="4"/>
          <c:tx>
            <c:strRef>
              <c:f>Heterodyne!$AK$1</c:f>
              <c:strCache>
                <c:ptCount val="1"/>
                <c:pt idx="0">
                  <c:v>CG InP HEMT</c:v>
                </c:pt>
              </c:strCache>
            </c:strRef>
          </c:tx>
          <c:spPr>
            <a:ln w="25400" cap="rnd">
              <a:noFill/>
              <a:round/>
            </a:ln>
            <a:effectLst/>
          </c:spPr>
          <c:marker>
            <c:symbol val="circle"/>
            <c:size val="5"/>
            <c:spPr>
              <a:solidFill>
                <a:schemeClr val="accent5"/>
              </a:solidFill>
              <a:ln w="9525">
                <a:solidFill>
                  <a:schemeClr val="accent5"/>
                </a:solidFill>
              </a:ln>
              <a:effectLst/>
            </c:spPr>
          </c:marker>
          <c:xVal>
            <c:numRef>
              <c:f>Heterodyne!$C$2:$C$148</c:f>
              <c:numCache>
                <c:formatCode>General</c:formatCode>
                <c:ptCount val="147"/>
                <c:pt idx="0">
                  <c:v>304</c:v>
                </c:pt>
                <c:pt idx="1">
                  <c:v>304</c:v>
                </c:pt>
                <c:pt idx="3">
                  <c:v>62.5</c:v>
                </c:pt>
                <c:pt idx="4">
                  <c:v>75</c:v>
                </c:pt>
                <c:pt idx="5">
                  <c:v>92.5</c:v>
                </c:pt>
                <c:pt idx="6">
                  <c:v>115</c:v>
                </c:pt>
                <c:pt idx="7">
                  <c:v>140</c:v>
                </c:pt>
                <c:pt idx="8">
                  <c:v>180</c:v>
                </c:pt>
                <c:pt idx="9">
                  <c:v>215</c:v>
                </c:pt>
                <c:pt idx="10">
                  <c:v>275</c:v>
                </c:pt>
                <c:pt idx="11">
                  <c:v>330</c:v>
                </c:pt>
                <c:pt idx="12">
                  <c:v>415</c:v>
                </c:pt>
                <c:pt idx="13">
                  <c:v>500</c:v>
                </c:pt>
                <c:pt idx="14">
                  <c:v>625</c:v>
                </c:pt>
                <c:pt idx="15">
                  <c:v>750</c:v>
                </c:pt>
                <c:pt idx="16">
                  <c:v>925</c:v>
                </c:pt>
                <c:pt idx="17">
                  <c:v>1150</c:v>
                </c:pt>
                <c:pt idx="18">
                  <c:v>1400</c:v>
                </c:pt>
                <c:pt idx="19">
                  <c:v>2750</c:v>
                </c:pt>
                <c:pt idx="21">
                  <c:v>62.5</c:v>
                </c:pt>
                <c:pt idx="22">
                  <c:v>75</c:v>
                </c:pt>
                <c:pt idx="23">
                  <c:v>92.5</c:v>
                </c:pt>
                <c:pt idx="24">
                  <c:v>115</c:v>
                </c:pt>
                <c:pt idx="25">
                  <c:v>140</c:v>
                </c:pt>
                <c:pt idx="26">
                  <c:v>180</c:v>
                </c:pt>
                <c:pt idx="27">
                  <c:v>215</c:v>
                </c:pt>
                <c:pt idx="28">
                  <c:v>275</c:v>
                </c:pt>
                <c:pt idx="29">
                  <c:v>330</c:v>
                </c:pt>
                <c:pt idx="30">
                  <c:v>415</c:v>
                </c:pt>
                <c:pt idx="31">
                  <c:v>500</c:v>
                </c:pt>
                <c:pt idx="32">
                  <c:v>625</c:v>
                </c:pt>
                <c:pt idx="33">
                  <c:v>750</c:v>
                </c:pt>
                <c:pt idx="34">
                  <c:v>925</c:v>
                </c:pt>
                <c:pt idx="35">
                  <c:v>1150</c:v>
                </c:pt>
                <c:pt idx="37">
                  <c:v>308</c:v>
                </c:pt>
                <c:pt idx="38">
                  <c:v>275</c:v>
                </c:pt>
                <c:pt idx="39">
                  <c:v>330</c:v>
                </c:pt>
                <c:pt idx="40">
                  <c:v>415</c:v>
                </c:pt>
                <c:pt idx="41">
                  <c:v>240</c:v>
                </c:pt>
                <c:pt idx="42">
                  <c:v>290</c:v>
                </c:pt>
                <c:pt idx="43">
                  <c:v>400</c:v>
                </c:pt>
                <c:pt idx="44">
                  <c:v>230</c:v>
                </c:pt>
                <c:pt idx="45">
                  <c:v>290</c:v>
                </c:pt>
                <c:pt idx="46">
                  <c:v>266</c:v>
                </c:pt>
                <c:pt idx="47">
                  <c:v>240</c:v>
                </c:pt>
                <c:pt idx="48">
                  <c:v>240</c:v>
                </c:pt>
                <c:pt idx="49">
                  <c:v>240</c:v>
                </c:pt>
                <c:pt idx="50">
                  <c:v>320</c:v>
                </c:pt>
                <c:pt idx="51">
                  <c:v>200</c:v>
                </c:pt>
                <c:pt idx="52">
                  <c:v>240</c:v>
                </c:pt>
                <c:pt idx="54">
                  <c:v>670</c:v>
                </c:pt>
                <c:pt idx="55">
                  <c:v>670</c:v>
                </c:pt>
                <c:pt idx="56">
                  <c:v>670</c:v>
                </c:pt>
                <c:pt idx="57">
                  <c:v>670</c:v>
                </c:pt>
                <c:pt idx="58">
                  <c:v>670</c:v>
                </c:pt>
                <c:pt idx="59">
                  <c:v>670</c:v>
                </c:pt>
                <c:pt idx="60">
                  <c:v>291</c:v>
                </c:pt>
                <c:pt idx="61">
                  <c:v>291</c:v>
                </c:pt>
                <c:pt idx="62">
                  <c:v>291</c:v>
                </c:pt>
                <c:pt idx="63">
                  <c:v>204</c:v>
                </c:pt>
                <c:pt idx="64">
                  <c:v>202</c:v>
                </c:pt>
                <c:pt idx="65">
                  <c:v>195</c:v>
                </c:pt>
                <c:pt idx="66">
                  <c:v>118.5</c:v>
                </c:pt>
                <c:pt idx="67">
                  <c:v>117.5</c:v>
                </c:pt>
                <c:pt idx="68">
                  <c:v>116</c:v>
                </c:pt>
                <c:pt idx="69">
                  <c:v>115</c:v>
                </c:pt>
                <c:pt idx="70">
                  <c:v>125</c:v>
                </c:pt>
                <c:pt idx="71">
                  <c:v>125</c:v>
                </c:pt>
                <c:pt idx="72">
                  <c:v>125</c:v>
                </c:pt>
                <c:pt idx="73">
                  <c:v>400.005</c:v>
                </c:pt>
                <c:pt idx="74">
                  <c:v>370.005</c:v>
                </c:pt>
                <c:pt idx="75">
                  <c:v>300.10000000000002</c:v>
                </c:pt>
                <c:pt idx="76">
                  <c:v>301</c:v>
                </c:pt>
                <c:pt idx="77">
                  <c:v>301</c:v>
                </c:pt>
                <c:pt idx="78">
                  <c:v>241</c:v>
                </c:pt>
                <c:pt idx="79">
                  <c:v>300.05</c:v>
                </c:pt>
                <c:pt idx="80">
                  <c:v>300.05</c:v>
                </c:pt>
                <c:pt idx="81">
                  <c:v>300.05</c:v>
                </c:pt>
                <c:pt idx="82">
                  <c:v>300.10000000000002</c:v>
                </c:pt>
                <c:pt idx="83">
                  <c:v>300.10000000000002</c:v>
                </c:pt>
                <c:pt idx="84">
                  <c:v>600.1</c:v>
                </c:pt>
                <c:pt idx="85">
                  <c:v>600.1</c:v>
                </c:pt>
                <c:pt idx="86">
                  <c:v>235</c:v>
                </c:pt>
                <c:pt idx="87">
                  <c:v>260</c:v>
                </c:pt>
                <c:pt idx="88">
                  <c:v>180</c:v>
                </c:pt>
                <c:pt idx="89">
                  <c:v>200.1</c:v>
                </c:pt>
                <c:pt idx="90">
                  <c:v>200.1</c:v>
                </c:pt>
                <c:pt idx="91">
                  <c:v>140.19999999999999</c:v>
                </c:pt>
                <c:pt idx="92">
                  <c:v>140.1</c:v>
                </c:pt>
                <c:pt idx="93">
                  <c:v>120</c:v>
                </c:pt>
                <c:pt idx="94">
                  <c:v>120</c:v>
                </c:pt>
                <c:pt idx="95">
                  <c:v>120</c:v>
                </c:pt>
                <c:pt idx="96">
                  <c:v>180</c:v>
                </c:pt>
                <c:pt idx="97">
                  <c:v>220</c:v>
                </c:pt>
                <c:pt idx="98">
                  <c:v>92.5</c:v>
                </c:pt>
                <c:pt idx="99">
                  <c:v>97</c:v>
                </c:pt>
                <c:pt idx="100">
                  <c:v>300</c:v>
                </c:pt>
                <c:pt idx="101">
                  <c:v>338</c:v>
                </c:pt>
                <c:pt idx="102">
                  <c:v>270</c:v>
                </c:pt>
                <c:pt idx="103">
                  <c:v>298</c:v>
                </c:pt>
                <c:pt idx="104">
                  <c:v>187</c:v>
                </c:pt>
                <c:pt idx="105">
                  <c:v>195.5</c:v>
                </c:pt>
                <c:pt idx="106">
                  <c:v>140</c:v>
                </c:pt>
                <c:pt idx="107">
                  <c:v>140</c:v>
                </c:pt>
                <c:pt idx="108">
                  <c:v>140</c:v>
                </c:pt>
                <c:pt idx="109">
                  <c:v>140</c:v>
                </c:pt>
                <c:pt idx="110">
                  <c:v>140</c:v>
                </c:pt>
                <c:pt idx="111">
                  <c:v>143</c:v>
                </c:pt>
                <c:pt idx="112">
                  <c:v>77</c:v>
                </c:pt>
                <c:pt idx="113">
                  <c:v>77.400000000000006</c:v>
                </c:pt>
                <c:pt idx="114">
                  <c:v>200</c:v>
                </c:pt>
                <c:pt idx="115">
                  <c:v>178</c:v>
                </c:pt>
                <c:pt idx="116">
                  <c:v>180</c:v>
                </c:pt>
                <c:pt idx="117">
                  <c:v>210</c:v>
                </c:pt>
                <c:pt idx="118">
                  <c:v>210</c:v>
                </c:pt>
                <c:pt idx="119">
                  <c:v>250</c:v>
                </c:pt>
                <c:pt idx="120">
                  <c:v>297.5</c:v>
                </c:pt>
                <c:pt idx="121">
                  <c:v>290</c:v>
                </c:pt>
                <c:pt idx="122">
                  <c:v>220</c:v>
                </c:pt>
                <c:pt idx="123">
                  <c:v>200</c:v>
                </c:pt>
                <c:pt idx="124">
                  <c:v>200</c:v>
                </c:pt>
                <c:pt idx="125">
                  <c:v>200</c:v>
                </c:pt>
                <c:pt idx="126">
                  <c:v>200</c:v>
                </c:pt>
                <c:pt idx="127">
                  <c:v>260</c:v>
                </c:pt>
                <c:pt idx="128">
                  <c:v>226</c:v>
                </c:pt>
                <c:pt idx="130">
                  <c:v>220</c:v>
                </c:pt>
                <c:pt idx="131">
                  <c:v>320</c:v>
                </c:pt>
                <c:pt idx="132">
                  <c:v>245</c:v>
                </c:pt>
                <c:pt idx="133">
                  <c:v>240</c:v>
                </c:pt>
                <c:pt idx="134">
                  <c:v>240</c:v>
                </c:pt>
                <c:pt idx="135">
                  <c:v>230</c:v>
                </c:pt>
                <c:pt idx="136">
                  <c:v>240</c:v>
                </c:pt>
                <c:pt idx="137">
                  <c:v>260</c:v>
                </c:pt>
                <c:pt idx="138">
                  <c:v>283</c:v>
                </c:pt>
                <c:pt idx="139">
                  <c:v>240</c:v>
                </c:pt>
                <c:pt idx="140">
                  <c:v>294</c:v>
                </c:pt>
                <c:pt idx="141">
                  <c:v>300</c:v>
                </c:pt>
                <c:pt idx="142">
                  <c:v>256</c:v>
                </c:pt>
              </c:numCache>
            </c:numRef>
          </c:xVal>
          <c:yVal>
            <c:numRef>
              <c:f>Heterodyne!$AK$2:$AK$148</c:f>
              <c:numCache>
                <c:formatCode>General</c:formatCode>
                <c:ptCount val="14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-13</c:v>
                </c:pt>
                <c:pt idx="55">
                  <c:v>-25</c:v>
                </c:pt>
                <c:pt idx="56">
                  <c:v>27.5</c:v>
                </c:pt>
                <c:pt idx="57">
                  <c:v>47.5</c:v>
                </c:pt>
                <c:pt idx="58">
                  <c:v>-18.5</c:v>
                </c:pt>
                <c:pt idx="59">
                  <c:v>#N/A</c:v>
                </c:pt>
                <c:pt idx="60">
                  <c:v>-15</c:v>
                </c:pt>
                <c:pt idx="61">
                  <c:v>3</c:v>
                </c:pt>
                <c:pt idx="62">
                  <c:v>-15</c:v>
                </c:pt>
                <c:pt idx="63">
                  <c:v>-15.5</c:v>
                </c:pt>
                <c:pt idx="64">
                  <c:v>-16.5</c:v>
                </c:pt>
                <c:pt idx="65">
                  <c:v>-12</c:v>
                </c:pt>
                <c:pt idx="66">
                  <c:v>-6.5</c:v>
                </c:pt>
                <c:pt idx="67">
                  <c:v>-3</c:v>
                </c:pt>
                <c:pt idx="68">
                  <c:v>-6.5</c:v>
                </c:pt>
                <c:pt idx="69">
                  <c:v>-6.5</c:v>
                </c:pt>
                <c:pt idx="70">
                  <c:v>-6.9</c:v>
                </c:pt>
                <c:pt idx="71">
                  <c:v>-14.3</c:v>
                </c:pt>
                <c:pt idx="72">
                  <c:v>-8.5</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-15.2</c:v>
                </c:pt>
                <c:pt idx="116">
                  <c:v>-16.5</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numCache>
            </c:numRef>
          </c:yVal>
          <c:smooth val="0"/>
          <c:extLst>
            <c:ext xmlns:c16="http://schemas.microsoft.com/office/drawing/2014/chart" uri="{C3380CC4-5D6E-409C-BE32-E72D297353CC}">
              <c16:uniqueId val="{00000004-AE74-466D-9E68-3A1151452D9F}"/>
            </c:ext>
          </c:extLst>
        </c:ser>
        <c:ser>
          <c:idx val="5"/>
          <c:order val="5"/>
          <c:tx>
            <c:strRef>
              <c:f>Heterodyne!$AL$1</c:f>
              <c:strCache>
                <c:ptCount val="1"/>
                <c:pt idx="0">
                  <c:v>CG mHEMT</c:v>
                </c:pt>
              </c:strCache>
            </c:strRef>
          </c:tx>
          <c:spPr>
            <a:ln w="25400" cap="rnd">
              <a:noFill/>
              <a:round/>
            </a:ln>
            <a:effectLst/>
          </c:spPr>
          <c:marker>
            <c:symbol val="circle"/>
            <c:size val="5"/>
            <c:spPr>
              <a:solidFill>
                <a:schemeClr val="accent6"/>
              </a:solidFill>
              <a:ln w="9525">
                <a:solidFill>
                  <a:schemeClr val="accent6"/>
                </a:solidFill>
              </a:ln>
              <a:effectLst/>
            </c:spPr>
          </c:marker>
          <c:xVal>
            <c:numRef>
              <c:f>Heterodyne!$C$2:$C$148</c:f>
              <c:numCache>
                <c:formatCode>General</c:formatCode>
                <c:ptCount val="147"/>
                <c:pt idx="0">
                  <c:v>304</c:v>
                </c:pt>
                <c:pt idx="1">
                  <c:v>304</c:v>
                </c:pt>
                <c:pt idx="3">
                  <c:v>62.5</c:v>
                </c:pt>
                <c:pt idx="4">
                  <c:v>75</c:v>
                </c:pt>
                <c:pt idx="5">
                  <c:v>92.5</c:v>
                </c:pt>
                <c:pt idx="6">
                  <c:v>115</c:v>
                </c:pt>
                <c:pt idx="7">
                  <c:v>140</c:v>
                </c:pt>
                <c:pt idx="8">
                  <c:v>180</c:v>
                </c:pt>
                <c:pt idx="9">
                  <c:v>215</c:v>
                </c:pt>
                <c:pt idx="10">
                  <c:v>275</c:v>
                </c:pt>
                <c:pt idx="11">
                  <c:v>330</c:v>
                </c:pt>
                <c:pt idx="12">
                  <c:v>415</c:v>
                </c:pt>
                <c:pt idx="13">
                  <c:v>500</c:v>
                </c:pt>
                <c:pt idx="14">
                  <c:v>625</c:v>
                </c:pt>
                <c:pt idx="15">
                  <c:v>750</c:v>
                </c:pt>
                <c:pt idx="16">
                  <c:v>925</c:v>
                </c:pt>
                <c:pt idx="17">
                  <c:v>1150</c:v>
                </c:pt>
                <c:pt idx="18">
                  <c:v>1400</c:v>
                </c:pt>
                <c:pt idx="19">
                  <c:v>2750</c:v>
                </c:pt>
                <c:pt idx="21">
                  <c:v>62.5</c:v>
                </c:pt>
                <c:pt idx="22">
                  <c:v>75</c:v>
                </c:pt>
                <c:pt idx="23">
                  <c:v>92.5</c:v>
                </c:pt>
                <c:pt idx="24">
                  <c:v>115</c:v>
                </c:pt>
                <c:pt idx="25">
                  <c:v>140</c:v>
                </c:pt>
                <c:pt idx="26">
                  <c:v>180</c:v>
                </c:pt>
                <c:pt idx="27">
                  <c:v>215</c:v>
                </c:pt>
                <c:pt idx="28">
                  <c:v>275</c:v>
                </c:pt>
                <c:pt idx="29">
                  <c:v>330</c:v>
                </c:pt>
                <c:pt idx="30">
                  <c:v>415</c:v>
                </c:pt>
                <c:pt idx="31">
                  <c:v>500</c:v>
                </c:pt>
                <c:pt idx="32">
                  <c:v>625</c:v>
                </c:pt>
                <c:pt idx="33">
                  <c:v>750</c:v>
                </c:pt>
                <c:pt idx="34">
                  <c:v>925</c:v>
                </c:pt>
                <c:pt idx="35">
                  <c:v>1150</c:v>
                </c:pt>
                <c:pt idx="37">
                  <c:v>308</c:v>
                </c:pt>
                <c:pt idx="38">
                  <c:v>275</c:v>
                </c:pt>
                <c:pt idx="39">
                  <c:v>330</c:v>
                </c:pt>
                <c:pt idx="40">
                  <c:v>415</c:v>
                </c:pt>
                <c:pt idx="41">
                  <c:v>240</c:v>
                </c:pt>
                <c:pt idx="42">
                  <c:v>290</c:v>
                </c:pt>
                <c:pt idx="43">
                  <c:v>400</c:v>
                </c:pt>
                <c:pt idx="44">
                  <c:v>230</c:v>
                </c:pt>
                <c:pt idx="45">
                  <c:v>290</c:v>
                </c:pt>
                <c:pt idx="46">
                  <c:v>266</c:v>
                </c:pt>
                <c:pt idx="47">
                  <c:v>240</c:v>
                </c:pt>
                <c:pt idx="48">
                  <c:v>240</c:v>
                </c:pt>
                <c:pt idx="49">
                  <c:v>240</c:v>
                </c:pt>
                <c:pt idx="50">
                  <c:v>320</c:v>
                </c:pt>
                <c:pt idx="51">
                  <c:v>200</c:v>
                </c:pt>
                <c:pt idx="52">
                  <c:v>240</c:v>
                </c:pt>
                <c:pt idx="54">
                  <c:v>670</c:v>
                </c:pt>
                <c:pt idx="55">
                  <c:v>670</c:v>
                </c:pt>
                <c:pt idx="56">
                  <c:v>670</c:v>
                </c:pt>
                <c:pt idx="57">
                  <c:v>670</c:v>
                </c:pt>
                <c:pt idx="58">
                  <c:v>670</c:v>
                </c:pt>
                <c:pt idx="59">
                  <c:v>670</c:v>
                </c:pt>
                <c:pt idx="60">
                  <c:v>291</c:v>
                </c:pt>
                <c:pt idx="61">
                  <c:v>291</c:v>
                </c:pt>
                <c:pt idx="62">
                  <c:v>291</c:v>
                </c:pt>
                <c:pt idx="63">
                  <c:v>204</c:v>
                </c:pt>
                <c:pt idx="64">
                  <c:v>202</c:v>
                </c:pt>
                <c:pt idx="65">
                  <c:v>195</c:v>
                </c:pt>
                <c:pt idx="66">
                  <c:v>118.5</c:v>
                </c:pt>
                <c:pt idx="67">
                  <c:v>117.5</c:v>
                </c:pt>
                <c:pt idx="68">
                  <c:v>116</c:v>
                </c:pt>
                <c:pt idx="69">
                  <c:v>115</c:v>
                </c:pt>
                <c:pt idx="70">
                  <c:v>125</c:v>
                </c:pt>
                <c:pt idx="71">
                  <c:v>125</c:v>
                </c:pt>
                <c:pt idx="72">
                  <c:v>125</c:v>
                </c:pt>
                <c:pt idx="73">
                  <c:v>400.005</c:v>
                </c:pt>
                <c:pt idx="74">
                  <c:v>370.005</c:v>
                </c:pt>
                <c:pt idx="75">
                  <c:v>300.10000000000002</c:v>
                </c:pt>
                <c:pt idx="76">
                  <c:v>301</c:v>
                </c:pt>
                <c:pt idx="77">
                  <c:v>301</c:v>
                </c:pt>
                <c:pt idx="78">
                  <c:v>241</c:v>
                </c:pt>
                <c:pt idx="79">
                  <c:v>300.05</c:v>
                </c:pt>
                <c:pt idx="80">
                  <c:v>300.05</c:v>
                </c:pt>
                <c:pt idx="81">
                  <c:v>300.05</c:v>
                </c:pt>
                <c:pt idx="82">
                  <c:v>300.10000000000002</c:v>
                </c:pt>
                <c:pt idx="83">
                  <c:v>300.10000000000002</c:v>
                </c:pt>
                <c:pt idx="84">
                  <c:v>600.1</c:v>
                </c:pt>
                <c:pt idx="85">
                  <c:v>600.1</c:v>
                </c:pt>
                <c:pt idx="86">
                  <c:v>235</c:v>
                </c:pt>
                <c:pt idx="87">
                  <c:v>260</c:v>
                </c:pt>
                <c:pt idx="88">
                  <c:v>180</c:v>
                </c:pt>
                <c:pt idx="89">
                  <c:v>200.1</c:v>
                </c:pt>
                <c:pt idx="90">
                  <c:v>200.1</c:v>
                </c:pt>
                <c:pt idx="91">
                  <c:v>140.19999999999999</c:v>
                </c:pt>
                <c:pt idx="92">
                  <c:v>140.1</c:v>
                </c:pt>
                <c:pt idx="93">
                  <c:v>120</c:v>
                </c:pt>
                <c:pt idx="94">
                  <c:v>120</c:v>
                </c:pt>
                <c:pt idx="95">
                  <c:v>120</c:v>
                </c:pt>
                <c:pt idx="96">
                  <c:v>180</c:v>
                </c:pt>
                <c:pt idx="97">
                  <c:v>220</c:v>
                </c:pt>
                <c:pt idx="98">
                  <c:v>92.5</c:v>
                </c:pt>
                <c:pt idx="99">
                  <c:v>97</c:v>
                </c:pt>
                <c:pt idx="100">
                  <c:v>300</c:v>
                </c:pt>
                <c:pt idx="101">
                  <c:v>338</c:v>
                </c:pt>
                <c:pt idx="102">
                  <c:v>270</c:v>
                </c:pt>
                <c:pt idx="103">
                  <c:v>298</c:v>
                </c:pt>
                <c:pt idx="104">
                  <c:v>187</c:v>
                </c:pt>
                <c:pt idx="105">
                  <c:v>195.5</c:v>
                </c:pt>
                <c:pt idx="106">
                  <c:v>140</c:v>
                </c:pt>
                <c:pt idx="107">
                  <c:v>140</c:v>
                </c:pt>
                <c:pt idx="108">
                  <c:v>140</c:v>
                </c:pt>
                <c:pt idx="109">
                  <c:v>140</c:v>
                </c:pt>
                <c:pt idx="110">
                  <c:v>140</c:v>
                </c:pt>
                <c:pt idx="111">
                  <c:v>143</c:v>
                </c:pt>
                <c:pt idx="112">
                  <c:v>77</c:v>
                </c:pt>
                <c:pt idx="113">
                  <c:v>77.400000000000006</c:v>
                </c:pt>
                <c:pt idx="114">
                  <c:v>200</c:v>
                </c:pt>
                <c:pt idx="115">
                  <c:v>178</c:v>
                </c:pt>
                <c:pt idx="116">
                  <c:v>180</c:v>
                </c:pt>
                <c:pt idx="117">
                  <c:v>210</c:v>
                </c:pt>
                <c:pt idx="118">
                  <c:v>210</c:v>
                </c:pt>
                <c:pt idx="119">
                  <c:v>250</c:v>
                </c:pt>
                <c:pt idx="120">
                  <c:v>297.5</c:v>
                </c:pt>
                <c:pt idx="121">
                  <c:v>290</c:v>
                </c:pt>
                <c:pt idx="122">
                  <c:v>220</c:v>
                </c:pt>
                <c:pt idx="123">
                  <c:v>200</c:v>
                </c:pt>
                <c:pt idx="124">
                  <c:v>200</c:v>
                </c:pt>
                <c:pt idx="125">
                  <c:v>200</c:v>
                </c:pt>
                <c:pt idx="126">
                  <c:v>200</c:v>
                </c:pt>
                <c:pt idx="127">
                  <c:v>260</c:v>
                </c:pt>
                <c:pt idx="128">
                  <c:v>226</c:v>
                </c:pt>
                <c:pt idx="130">
                  <c:v>220</c:v>
                </c:pt>
                <c:pt idx="131">
                  <c:v>320</c:v>
                </c:pt>
                <c:pt idx="132">
                  <c:v>245</c:v>
                </c:pt>
                <c:pt idx="133">
                  <c:v>240</c:v>
                </c:pt>
                <c:pt idx="134">
                  <c:v>240</c:v>
                </c:pt>
                <c:pt idx="135">
                  <c:v>230</c:v>
                </c:pt>
                <c:pt idx="136">
                  <c:v>240</c:v>
                </c:pt>
                <c:pt idx="137">
                  <c:v>260</c:v>
                </c:pt>
                <c:pt idx="138">
                  <c:v>283</c:v>
                </c:pt>
                <c:pt idx="139">
                  <c:v>240</c:v>
                </c:pt>
                <c:pt idx="140">
                  <c:v>294</c:v>
                </c:pt>
                <c:pt idx="141">
                  <c:v>300</c:v>
                </c:pt>
                <c:pt idx="142">
                  <c:v>256</c:v>
                </c:pt>
              </c:numCache>
            </c:numRef>
          </c:xVal>
          <c:yVal>
            <c:numRef>
              <c:f>Heterodyne!$AL$2:$AL$148</c:f>
              <c:numCache>
                <c:formatCode>General</c:formatCode>
                <c:ptCount val="14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-20</c:v>
                </c:pt>
                <c:pt idx="74">
                  <c:v>-7</c:v>
                </c:pt>
                <c:pt idx="75">
                  <c:v>-1</c:v>
                </c:pt>
                <c:pt idx="76">
                  <c:v>-15</c:v>
                </c:pt>
                <c:pt idx="77">
                  <c:v>7</c:v>
                </c:pt>
                <c:pt idx="78">
                  <c:v>-7</c:v>
                </c:pt>
                <c:pt idx="79">
                  <c:v>-20</c:v>
                </c:pt>
                <c:pt idx="80">
                  <c:v>-12</c:v>
                </c:pt>
                <c:pt idx="81">
                  <c:v>3</c:v>
                </c:pt>
                <c:pt idx="82">
                  <c:v>15</c:v>
                </c:pt>
                <c:pt idx="83">
                  <c:v>13.7</c:v>
                </c:pt>
                <c:pt idx="84">
                  <c:v>-11.2</c:v>
                </c:pt>
                <c:pt idx="85">
                  <c:v>-13.3</c:v>
                </c:pt>
                <c:pt idx="86">
                  <c:v>-17</c:v>
                </c:pt>
                <c:pt idx="87">
                  <c:v>4.7</c:v>
                </c:pt>
                <c:pt idx="88">
                  <c:v>-12</c:v>
                </c:pt>
                <c:pt idx="89">
                  <c:v>-19.3</c:v>
                </c:pt>
                <c:pt idx="90">
                  <c:v>-18.399999999999999</c:v>
                </c:pt>
                <c:pt idx="91">
                  <c:v>-15.5</c:v>
                </c:pt>
                <c:pt idx="92">
                  <c:v>0.5</c:v>
                </c:pt>
                <c:pt idx="93">
                  <c:v>10.5</c:v>
                </c:pt>
                <c:pt idx="94">
                  <c:v>8.1999999999999993</c:v>
                </c:pt>
                <c:pt idx="95">
                  <c:v>11</c:v>
                </c:pt>
                <c:pt idx="96">
                  <c:v>6</c:v>
                </c:pt>
                <c:pt idx="97">
                  <c:v>3.2</c:v>
                </c:pt>
                <c:pt idx="98">
                  <c:v>12.25</c:v>
                </c:pt>
                <c:pt idx="99">
                  <c:v>-15</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-10</c:v>
                </c:pt>
                <c:pt idx="115">
                  <c:v>#N/A</c:v>
                </c:pt>
                <c:pt idx="116">
                  <c:v>#N/A</c:v>
                </c:pt>
                <c:pt idx="117">
                  <c:v>2.8</c:v>
                </c:pt>
                <c:pt idx="118">
                  <c:v>-8.6999999999999993</c:v>
                </c:pt>
                <c:pt idx="119">
                  <c:v>-11.5</c:v>
                </c:pt>
                <c:pt idx="120">
                  <c:v>6.5</c:v>
                </c:pt>
                <c:pt idx="121">
                  <c:v>-19</c:v>
                </c:pt>
                <c:pt idx="122">
                  <c:v>2</c:v>
                </c:pt>
                <c:pt idx="123">
                  <c:v>15.4</c:v>
                </c:pt>
                <c:pt idx="124">
                  <c:v>-8</c:v>
                </c:pt>
                <c:pt idx="125">
                  <c:v>11.2</c:v>
                </c:pt>
                <c:pt idx="126">
                  <c:v>-12.2</c:v>
                </c:pt>
                <c:pt idx="127">
                  <c:v>4.7</c:v>
                </c:pt>
                <c:pt idx="128">
                  <c:v>1.5</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numCache>
            </c:numRef>
          </c:yVal>
          <c:smooth val="0"/>
          <c:extLst>
            <c:ext xmlns:c16="http://schemas.microsoft.com/office/drawing/2014/chart" uri="{C3380CC4-5D6E-409C-BE32-E72D297353CC}">
              <c16:uniqueId val="{00000005-AE74-466D-9E68-3A1151452D9F}"/>
            </c:ext>
          </c:extLst>
        </c:ser>
        <c:ser>
          <c:idx val="6"/>
          <c:order val="6"/>
          <c:tx>
            <c:strRef>
              <c:f>Heterodyne!$AM$1</c:f>
              <c:strCache>
                <c:ptCount val="1"/>
                <c:pt idx="0">
                  <c:v>CG InP HBT</c:v>
                </c:pt>
              </c:strCache>
            </c:strRef>
          </c:tx>
          <c:spPr>
            <a:ln w="25400" cap="rnd">
              <a:noFill/>
              <a:round/>
            </a:ln>
            <a:effectLst/>
          </c:spPr>
          <c:marker>
            <c:symbol val="circle"/>
            <c:size val="5"/>
            <c:spPr>
              <a:solidFill>
                <a:schemeClr val="accent1">
                  <a:lumMod val="60000"/>
                </a:schemeClr>
              </a:solidFill>
              <a:ln w="9525">
                <a:solidFill>
                  <a:schemeClr val="accent1">
                    <a:lumMod val="60000"/>
                  </a:schemeClr>
                </a:solidFill>
              </a:ln>
              <a:effectLst/>
            </c:spPr>
          </c:marker>
          <c:xVal>
            <c:numRef>
              <c:f>Heterodyne!$C$2:$C$148</c:f>
              <c:numCache>
                <c:formatCode>General</c:formatCode>
                <c:ptCount val="147"/>
                <c:pt idx="0">
                  <c:v>304</c:v>
                </c:pt>
                <c:pt idx="1">
                  <c:v>304</c:v>
                </c:pt>
                <c:pt idx="3">
                  <c:v>62.5</c:v>
                </c:pt>
                <c:pt idx="4">
                  <c:v>75</c:v>
                </c:pt>
                <c:pt idx="5">
                  <c:v>92.5</c:v>
                </c:pt>
                <c:pt idx="6">
                  <c:v>115</c:v>
                </c:pt>
                <c:pt idx="7">
                  <c:v>140</c:v>
                </c:pt>
                <c:pt idx="8">
                  <c:v>180</c:v>
                </c:pt>
                <c:pt idx="9">
                  <c:v>215</c:v>
                </c:pt>
                <c:pt idx="10">
                  <c:v>275</c:v>
                </c:pt>
                <c:pt idx="11">
                  <c:v>330</c:v>
                </c:pt>
                <c:pt idx="12">
                  <c:v>415</c:v>
                </c:pt>
                <c:pt idx="13">
                  <c:v>500</c:v>
                </c:pt>
                <c:pt idx="14">
                  <c:v>625</c:v>
                </c:pt>
                <c:pt idx="15">
                  <c:v>750</c:v>
                </c:pt>
                <c:pt idx="16">
                  <c:v>925</c:v>
                </c:pt>
                <c:pt idx="17">
                  <c:v>1150</c:v>
                </c:pt>
                <c:pt idx="18">
                  <c:v>1400</c:v>
                </c:pt>
                <c:pt idx="19">
                  <c:v>2750</c:v>
                </c:pt>
                <c:pt idx="21">
                  <c:v>62.5</c:v>
                </c:pt>
                <c:pt idx="22">
                  <c:v>75</c:v>
                </c:pt>
                <c:pt idx="23">
                  <c:v>92.5</c:v>
                </c:pt>
                <c:pt idx="24">
                  <c:v>115</c:v>
                </c:pt>
                <c:pt idx="25">
                  <c:v>140</c:v>
                </c:pt>
                <c:pt idx="26">
                  <c:v>180</c:v>
                </c:pt>
                <c:pt idx="27">
                  <c:v>215</c:v>
                </c:pt>
                <c:pt idx="28">
                  <c:v>275</c:v>
                </c:pt>
                <c:pt idx="29">
                  <c:v>330</c:v>
                </c:pt>
                <c:pt idx="30">
                  <c:v>415</c:v>
                </c:pt>
                <c:pt idx="31">
                  <c:v>500</c:v>
                </c:pt>
                <c:pt idx="32">
                  <c:v>625</c:v>
                </c:pt>
                <c:pt idx="33">
                  <c:v>750</c:v>
                </c:pt>
                <c:pt idx="34">
                  <c:v>925</c:v>
                </c:pt>
                <c:pt idx="35">
                  <c:v>1150</c:v>
                </c:pt>
                <c:pt idx="37">
                  <c:v>308</c:v>
                </c:pt>
                <c:pt idx="38">
                  <c:v>275</c:v>
                </c:pt>
                <c:pt idx="39">
                  <c:v>330</c:v>
                </c:pt>
                <c:pt idx="40">
                  <c:v>415</c:v>
                </c:pt>
                <c:pt idx="41">
                  <c:v>240</c:v>
                </c:pt>
                <c:pt idx="42">
                  <c:v>290</c:v>
                </c:pt>
                <c:pt idx="43">
                  <c:v>400</c:v>
                </c:pt>
                <c:pt idx="44">
                  <c:v>230</c:v>
                </c:pt>
                <c:pt idx="45">
                  <c:v>290</c:v>
                </c:pt>
                <c:pt idx="46">
                  <c:v>266</c:v>
                </c:pt>
                <c:pt idx="47">
                  <c:v>240</c:v>
                </c:pt>
                <c:pt idx="48">
                  <c:v>240</c:v>
                </c:pt>
                <c:pt idx="49">
                  <c:v>240</c:v>
                </c:pt>
                <c:pt idx="50">
                  <c:v>320</c:v>
                </c:pt>
                <c:pt idx="51">
                  <c:v>200</c:v>
                </c:pt>
                <c:pt idx="52">
                  <c:v>240</c:v>
                </c:pt>
                <c:pt idx="54">
                  <c:v>670</c:v>
                </c:pt>
                <c:pt idx="55">
                  <c:v>670</c:v>
                </c:pt>
                <c:pt idx="56">
                  <c:v>670</c:v>
                </c:pt>
                <c:pt idx="57">
                  <c:v>670</c:v>
                </c:pt>
                <c:pt idx="58">
                  <c:v>670</c:v>
                </c:pt>
                <c:pt idx="59">
                  <c:v>670</c:v>
                </c:pt>
                <c:pt idx="60">
                  <c:v>291</c:v>
                </c:pt>
                <c:pt idx="61">
                  <c:v>291</c:v>
                </c:pt>
                <c:pt idx="62">
                  <c:v>291</c:v>
                </c:pt>
                <c:pt idx="63">
                  <c:v>204</c:v>
                </c:pt>
                <c:pt idx="64">
                  <c:v>202</c:v>
                </c:pt>
                <c:pt idx="65">
                  <c:v>195</c:v>
                </c:pt>
                <c:pt idx="66">
                  <c:v>118.5</c:v>
                </c:pt>
                <c:pt idx="67">
                  <c:v>117.5</c:v>
                </c:pt>
                <c:pt idx="68">
                  <c:v>116</c:v>
                </c:pt>
                <c:pt idx="69">
                  <c:v>115</c:v>
                </c:pt>
                <c:pt idx="70">
                  <c:v>125</c:v>
                </c:pt>
                <c:pt idx="71">
                  <c:v>125</c:v>
                </c:pt>
                <c:pt idx="72">
                  <c:v>125</c:v>
                </c:pt>
                <c:pt idx="73">
                  <c:v>400.005</c:v>
                </c:pt>
                <c:pt idx="74">
                  <c:v>370.005</c:v>
                </c:pt>
                <c:pt idx="75">
                  <c:v>300.10000000000002</c:v>
                </c:pt>
                <c:pt idx="76">
                  <c:v>301</c:v>
                </c:pt>
                <c:pt idx="77">
                  <c:v>301</c:v>
                </c:pt>
                <c:pt idx="78">
                  <c:v>241</c:v>
                </c:pt>
                <c:pt idx="79">
                  <c:v>300.05</c:v>
                </c:pt>
                <c:pt idx="80">
                  <c:v>300.05</c:v>
                </c:pt>
                <c:pt idx="81">
                  <c:v>300.05</c:v>
                </c:pt>
                <c:pt idx="82">
                  <c:v>300.10000000000002</c:v>
                </c:pt>
                <c:pt idx="83">
                  <c:v>300.10000000000002</c:v>
                </c:pt>
                <c:pt idx="84">
                  <c:v>600.1</c:v>
                </c:pt>
                <c:pt idx="85">
                  <c:v>600.1</c:v>
                </c:pt>
                <c:pt idx="86">
                  <c:v>235</c:v>
                </c:pt>
                <c:pt idx="87">
                  <c:v>260</c:v>
                </c:pt>
                <c:pt idx="88">
                  <c:v>180</c:v>
                </c:pt>
                <c:pt idx="89">
                  <c:v>200.1</c:v>
                </c:pt>
                <c:pt idx="90">
                  <c:v>200.1</c:v>
                </c:pt>
                <c:pt idx="91">
                  <c:v>140.19999999999999</c:v>
                </c:pt>
                <c:pt idx="92">
                  <c:v>140.1</c:v>
                </c:pt>
                <c:pt idx="93">
                  <c:v>120</c:v>
                </c:pt>
                <c:pt idx="94">
                  <c:v>120</c:v>
                </c:pt>
                <c:pt idx="95">
                  <c:v>120</c:v>
                </c:pt>
                <c:pt idx="96">
                  <c:v>180</c:v>
                </c:pt>
                <c:pt idx="97">
                  <c:v>220</c:v>
                </c:pt>
                <c:pt idx="98">
                  <c:v>92.5</c:v>
                </c:pt>
                <c:pt idx="99">
                  <c:v>97</c:v>
                </c:pt>
                <c:pt idx="100">
                  <c:v>300</c:v>
                </c:pt>
                <c:pt idx="101">
                  <c:v>338</c:v>
                </c:pt>
                <c:pt idx="102">
                  <c:v>270</c:v>
                </c:pt>
                <c:pt idx="103">
                  <c:v>298</c:v>
                </c:pt>
                <c:pt idx="104">
                  <c:v>187</c:v>
                </c:pt>
                <c:pt idx="105">
                  <c:v>195.5</c:v>
                </c:pt>
                <c:pt idx="106">
                  <c:v>140</c:v>
                </c:pt>
                <c:pt idx="107">
                  <c:v>140</c:v>
                </c:pt>
                <c:pt idx="108">
                  <c:v>140</c:v>
                </c:pt>
                <c:pt idx="109">
                  <c:v>140</c:v>
                </c:pt>
                <c:pt idx="110">
                  <c:v>140</c:v>
                </c:pt>
                <c:pt idx="111">
                  <c:v>143</c:v>
                </c:pt>
                <c:pt idx="112">
                  <c:v>77</c:v>
                </c:pt>
                <c:pt idx="113">
                  <c:v>77.400000000000006</c:v>
                </c:pt>
                <c:pt idx="114">
                  <c:v>200</c:v>
                </c:pt>
                <c:pt idx="115">
                  <c:v>178</c:v>
                </c:pt>
                <c:pt idx="116">
                  <c:v>180</c:v>
                </c:pt>
                <c:pt idx="117">
                  <c:v>210</c:v>
                </c:pt>
                <c:pt idx="118">
                  <c:v>210</c:v>
                </c:pt>
                <c:pt idx="119">
                  <c:v>250</c:v>
                </c:pt>
                <c:pt idx="120">
                  <c:v>297.5</c:v>
                </c:pt>
                <c:pt idx="121">
                  <c:v>290</c:v>
                </c:pt>
                <c:pt idx="122">
                  <c:v>220</c:v>
                </c:pt>
                <c:pt idx="123">
                  <c:v>200</c:v>
                </c:pt>
                <c:pt idx="124">
                  <c:v>200</c:v>
                </c:pt>
                <c:pt idx="125">
                  <c:v>200</c:v>
                </c:pt>
                <c:pt idx="126">
                  <c:v>200</c:v>
                </c:pt>
                <c:pt idx="127">
                  <c:v>260</c:v>
                </c:pt>
                <c:pt idx="128">
                  <c:v>226</c:v>
                </c:pt>
                <c:pt idx="130">
                  <c:v>220</c:v>
                </c:pt>
                <c:pt idx="131">
                  <c:v>320</c:v>
                </c:pt>
                <c:pt idx="132">
                  <c:v>245</c:v>
                </c:pt>
                <c:pt idx="133">
                  <c:v>240</c:v>
                </c:pt>
                <c:pt idx="134">
                  <c:v>240</c:v>
                </c:pt>
                <c:pt idx="135">
                  <c:v>230</c:v>
                </c:pt>
                <c:pt idx="136">
                  <c:v>240</c:v>
                </c:pt>
                <c:pt idx="137">
                  <c:v>260</c:v>
                </c:pt>
                <c:pt idx="138">
                  <c:v>283</c:v>
                </c:pt>
                <c:pt idx="139">
                  <c:v>240</c:v>
                </c:pt>
                <c:pt idx="140">
                  <c:v>294</c:v>
                </c:pt>
                <c:pt idx="141">
                  <c:v>300</c:v>
                </c:pt>
                <c:pt idx="142">
                  <c:v>256</c:v>
                </c:pt>
              </c:numCache>
            </c:numRef>
          </c:xVal>
          <c:yVal>
            <c:numRef>
              <c:f>Heterodyne!$AM$2:$AM$148</c:f>
              <c:numCache>
                <c:formatCode>General</c:formatCode>
                <c:ptCount val="14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26</c:v>
                </c:pt>
                <c:pt idx="101">
                  <c:v>11.8</c:v>
                </c:pt>
                <c:pt idx="102">
                  <c:v>7.5</c:v>
                </c:pt>
                <c:pt idx="103">
                  <c:v>26</c:v>
                </c:pt>
                <c:pt idx="104">
                  <c:v>-12.4</c:v>
                </c:pt>
                <c:pt idx="105">
                  <c:v>1.6</c:v>
                </c:pt>
                <c:pt idx="106">
                  <c:v>-3</c:v>
                </c:pt>
                <c:pt idx="107">
                  <c:v>-1</c:v>
                </c:pt>
                <c:pt idx="108">
                  <c:v>-5</c:v>
                </c:pt>
                <c:pt idx="109">
                  <c:v>-4</c:v>
                </c:pt>
                <c:pt idx="110">
                  <c:v>14</c:v>
                </c:pt>
                <c:pt idx="111">
                  <c:v>15</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numCache>
            </c:numRef>
          </c:yVal>
          <c:smooth val="0"/>
          <c:extLst>
            <c:ext xmlns:c16="http://schemas.microsoft.com/office/drawing/2014/chart" uri="{C3380CC4-5D6E-409C-BE32-E72D297353CC}">
              <c16:uniqueId val="{00000006-AE74-466D-9E68-3A1151452D9F}"/>
            </c:ext>
          </c:extLst>
        </c:ser>
        <c:dLbls>
          <c:showLegendKey val="0"/>
          <c:showVal val="0"/>
          <c:showCatName val="0"/>
          <c:showSerName val="0"/>
          <c:showPercent val="0"/>
          <c:showBubbleSize val="0"/>
        </c:dLbls>
        <c:axId val="760278271"/>
        <c:axId val="757937551"/>
      </c:scatterChart>
      <c:valAx>
        <c:axId val="760278271"/>
        <c:scaling>
          <c:orientation val="minMax"/>
          <c:max val="1000"/>
        </c:scaling>
        <c:delete val="0"/>
        <c:axPos val="b"/>
        <c:title>
          <c:tx>
            <c:rich>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r>
                  <a:rPr lang="en-US"/>
                  <a:t>Frequency (GHz)</a:t>
                </a:r>
              </a:p>
            </c:rich>
          </c:tx>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ja-JP"/>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ja-JP"/>
          </a:p>
        </c:txPr>
        <c:crossAx val="757937551"/>
        <c:crossesAt val="-50"/>
        <c:crossBetween val="midCat"/>
      </c:valAx>
      <c:valAx>
        <c:axId val="757937551"/>
        <c:scaling>
          <c:orientation val="minMax"/>
        </c:scaling>
        <c:delete val="0"/>
        <c:axPos val="l"/>
        <c:title>
          <c:tx>
            <c:rich>
              <a:bodyPr rot="-54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r>
                  <a:rPr lang="en-US"/>
                  <a:t>CG</a:t>
                </a:r>
                <a:r>
                  <a:rPr lang="en-US" baseline="0"/>
                  <a:t> </a:t>
                </a:r>
                <a:r>
                  <a:rPr lang="en-US"/>
                  <a:t>(dB)</a:t>
                </a:r>
              </a:p>
            </c:rich>
          </c:tx>
          <c:overlay val="0"/>
          <c:spPr>
            <a:noFill/>
            <a:ln>
              <a:noFill/>
            </a:ln>
            <a:effectLst/>
          </c:spPr>
          <c:txPr>
            <a:bodyPr rot="-54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ja-JP"/>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ja-JP"/>
          </a:p>
        </c:txPr>
        <c:crossAx val="760278271"/>
        <c:crosses val="autoZero"/>
        <c:crossBetween val="midCat"/>
      </c:valAx>
      <c:spPr>
        <a:noFill/>
        <a:ln>
          <a:solidFill>
            <a:schemeClr val="tx1"/>
          </a:solidFill>
        </a:ln>
        <a:effectLst/>
      </c:spPr>
    </c:plotArea>
    <c:legend>
      <c:legendPos val="b"/>
      <c:layout>
        <c:manualLayout>
          <c:xMode val="edge"/>
          <c:yMode val="edge"/>
          <c:x val="0.71649451416289922"/>
          <c:y val="0.11795531832735789"/>
          <c:w val="0.22934439743190685"/>
          <c:h val="0.42151381706712288"/>
        </c:manualLayout>
      </c:layout>
      <c:overlay val="0"/>
      <c:spPr>
        <a:noFill/>
        <a:ln>
          <a:solidFill>
            <a:schemeClr val="tx1"/>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600">
          <a:solidFill>
            <a:sysClr val="windowText" lastClr="000000"/>
          </a:solidFill>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920" b="0" i="0" u="none" strike="noStrike" kern="1200" spc="0" baseline="0">
                <a:solidFill>
                  <a:sysClr val="windowText" lastClr="000000"/>
                </a:solidFill>
                <a:latin typeface="+mn-lt"/>
                <a:ea typeface="+mn-ea"/>
                <a:cs typeface="+mn-cs"/>
              </a:defRPr>
            </a:pPr>
            <a:r>
              <a:rPr lang="en-US"/>
              <a:t>Noise Figure</a:t>
            </a:r>
          </a:p>
        </c:rich>
      </c:tx>
      <c:overlay val="0"/>
      <c:spPr>
        <a:noFill/>
        <a:ln>
          <a:noFill/>
        </a:ln>
        <a:effectLst/>
      </c:spPr>
      <c:txPr>
        <a:bodyPr rot="0" spcFirstLastPara="1" vertOverflow="ellipsis" vert="horz" wrap="square" anchor="ctr" anchorCtr="1"/>
        <a:lstStyle/>
        <a:p>
          <a:pPr>
            <a:defRPr sz="1920" b="0" i="0" u="none" strike="noStrike" kern="1200" spc="0" baseline="0">
              <a:solidFill>
                <a:sysClr val="windowText" lastClr="000000"/>
              </a:solidFill>
              <a:latin typeface="+mn-lt"/>
              <a:ea typeface="+mn-ea"/>
              <a:cs typeface="+mn-cs"/>
            </a:defRPr>
          </a:pPr>
          <a:endParaRPr lang="ja-JP"/>
        </a:p>
      </c:txPr>
    </c:title>
    <c:autoTitleDeleted val="0"/>
    <c:plotArea>
      <c:layout>
        <c:manualLayout>
          <c:layoutTarget val="inner"/>
          <c:xMode val="edge"/>
          <c:yMode val="edge"/>
          <c:x val="0.12173144477471037"/>
          <c:y val="9.3101492907242817E-2"/>
          <c:w val="0.83965904698707405"/>
          <c:h val="0.75561509989498865"/>
        </c:manualLayout>
      </c:layout>
      <c:scatterChart>
        <c:scatterStyle val="lineMarker"/>
        <c:varyColors val="0"/>
        <c:ser>
          <c:idx val="0"/>
          <c:order val="0"/>
          <c:tx>
            <c:strRef>
              <c:f>Heterodyne!$AN$1</c:f>
              <c:strCache>
                <c:ptCount val="1"/>
                <c:pt idx="0">
                  <c:v>NF w/ LNA SiGe</c:v>
                </c:pt>
              </c:strCache>
            </c:strRef>
          </c:tx>
          <c:spPr>
            <a:ln w="25400" cap="rnd">
              <a:noFill/>
              <a:round/>
            </a:ln>
            <a:effectLst/>
          </c:spPr>
          <c:marker>
            <c:symbol val="circle"/>
            <c:size val="5"/>
            <c:spPr>
              <a:solidFill>
                <a:schemeClr val="accent1"/>
              </a:solidFill>
              <a:ln w="9525">
                <a:solidFill>
                  <a:schemeClr val="accent1"/>
                </a:solidFill>
              </a:ln>
              <a:effectLst/>
            </c:spPr>
          </c:marker>
          <c:xVal>
            <c:numRef>
              <c:f>Heterodyne!$C$2:$C$148</c:f>
              <c:numCache>
                <c:formatCode>General</c:formatCode>
                <c:ptCount val="147"/>
                <c:pt idx="0">
                  <c:v>304</c:v>
                </c:pt>
                <c:pt idx="1">
                  <c:v>304</c:v>
                </c:pt>
                <c:pt idx="3">
                  <c:v>62.5</c:v>
                </c:pt>
                <c:pt idx="4">
                  <c:v>75</c:v>
                </c:pt>
                <c:pt idx="5">
                  <c:v>92.5</c:v>
                </c:pt>
                <c:pt idx="6">
                  <c:v>115</c:v>
                </c:pt>
                <c:pt idx="7">
                  <c:v>140</c:v>
                </c:pt>
                <c:pt idx="8">
                  <c:v>180</c:v>
                </c:pt>
                <c:pt idx="9">
                  <c:v>215</c:v>
                </c:pt>
                <c:pt idx="10">
                  <c:v>275</c:v>
                </c:pt>
                <c:pt idx="11">
                  <c:v>330</c:v>
                </c:pt>
                <c:pt idx="12">
                  <c:v>415</c:v>
                </c:pt>
                <c:pt idx="13">
                  <c:v>500</c:v>
                </c:pt>
                <c:pt idx="14">
                  <c:v>625</c:v>
                </c:pt>
                <c:pt idx="15">
                  <c:v>750</c:v>
                </c:pt>
                <c:pt idx="16">
                  <c:v>925</c:v>
                </c:pt>
                <c:pt idx="17">
                  <c:v>1150</c:v>
                </c:pt>
                <c:pt idx="18">
                  <c:v>1400</c:v>
                </c:pt>
                <c:pt idx="19">
                  <c:v>2750</c:v>
                </c:pt>
                <c:pt idx="21">
                  <c:v>62.5</c:v>
                </c:pt>
                <c:pt idx="22">
                  <c:v>75</c:v>
                </c:pt>
                <c:pt idx="23">
                  <c:v>92.5</c:v>
                </c:pt>
                <c:pt idx="24">
                  <c:v>115</c:v>
                </c:pt>
                <c:pt idx="25">
                  <c:v>140</c:v>
                </c:pt>
                <c:pt idx="26">
                  <c:v>180</c:v>
                </c:pt>
                <c:pt idx="27">
                  <c:v>215</c:v>
                </c:pt>
                <c:pt idx="28">
                  <c:v>275</c:v>
                </c:pt>
                <c:pt idx="29">
                  <c:v>330</c:v>
                </c:pt>
                <c:pt idx="30">
                  <c:v>415</c:v>
                </c:pt>
                <c:pt idx="31">
                  <c:v>500</c:v>
                </c:pt>
                <c:pt idx="32">
                  <c:v>625</c:v>
                </c:pt>
                <c:pt idx="33">
                  <c:v>750</c:v>
                </c:pt>
                <c:pt idx="34">
                  <c:v>925</c:v>
                </c:pt>
                <c:pt idx="35">
                  <c:v>1150</c:v>
                </c:pt>
                <c:pt idx="37">
                  <c:v>308</c:v>
                </c:pt>
                <c:pt idx="38">
                  <c:v>275</c:v>
                </c:pt>
                <c:pt idx="39">
                  <c:v>330</c:v>
                </c:pt>
                <c:pt idx="40">
                  <c:v>415</c:v>
                </c:pt>
                <c:pt idx="41">
                  <c:v>240</c:v>
                </c:pt>
                <c:pt idx="42">
                  <c:v>290</c:v>
                </c:pt>
                <c:pt idx="43">
                  <c:v>400</c:v>
                </c:pt>
                <c:pt idx="44">
                  <c:v>230</c:v>
                </c:pt>
                <c:pt idx="45">
                  <c:v>290</c:v>
                </c:pt>
                <c:pt idx="46">
                  <c:v>266</c:v>
                </c:pt>
                <c:pt idx="47">
                  <c:v>240</c:v>
                </c:pt>
                <c:pt idx="48">
                  <c:v>240</c:v>
                </c:pt>
                <c:pt idx="49">
                  <c:v>240</c:v>
                </c:pt>
                <c:pt idx="50">
                  <c:v>320</c:v>
                </c:pt>
                <c:pt idx="51">
                  <c:v>200</c:v>
                </c:pt>
                <c:pt idx="52">
                  <c:v>240</c:v>
                </c:pt>
                <c:pt idx="54">
                  <c:v>670</c:v>
                </c:pt>
                <c:pt idx="55">
                  <c:v>670</c:v>
                </c:pt>
                <c:pt idx="56">
                  <c:v>670</c:v>
                </c:pt>
                <c:pt idx="57">
                  <c:v>670</c:v>
                </c:pt>
                <c:pt idx="58">
                  <c:v>670</c:v>
                </c:pt>
                <c:pt idx="59">
                  <c:v>670</c:v>
                </c:pt>
                <c:pt idx="60">
                  <c:v>291</c:v>
                </c:pt>
                <c:pt idx="61">
                  <c:v>291</c:v>
                </c:pt>
                <c:pt idx="62">
                  <c:v>291</c:v>
                </c:pt>
                <c:pt idx="63">
                  <c:v>204</c:v>
                </c:pt>
                <c:pt idx="64">
                  <c:v>202</c:v>
                </c:pt>
                <c:pt idx="65">
                  <c:v>195</c:v>
                </c:pt>
                <c:pt idx="66">
                  <c:v>118.5</c:v>
                </c:pt>
                <c:pt idx="67">
                  <c:v>117.5</c:v>
                </c:pt>
                <c:pt idx="68">
                  <c:v>116</c:v>
                </c:pt>
                <c:pt idx="69">
                  <c:v>115</c:v>
                </c:pt>
                <c:pt idx="70">
                  <c:v>125</c:v>
                </c:pt>
                <c:pt idx="71">
                  <c:v>125</c:v>
                </c:pt>
                <c:pt idx="72">
                  <c:v>125</c:v>
                </c:pt>
                <c:pt idx="73">
                  <c:v>400.005</c:v>
                </c:pt>
                <c:pt idx="74">
                  <c:v>370.005</c:v>
                </c:pt>
                <c:pt idx="75">
                  <c:v>300.10000000000002</c:v>
                </c:pt>
                <c:pt idx="76">
                  <c:v>301</c:v>
                </c:pt>
                <c:pt idx="77">
                  <c:v>301</c:v>
                </c:pt>
                <c:pt idx="78">
                  <c:v>241</c:v>
                </c:pt>
                <c:pt idx="79">
                  <c:v>300.05</c:v>
                </c:pt>
                <c:pt idx="80">
                  <c:v>300.05</c:v>
                </c:pt>
                <c:pt idx="81">
                  <c:v>300.05</c:v>
                </c:pt>
                <c:pt idx="82">
                  <c:v>300.10000000000002</c:v>
                </c:pt>
                <c:pt idx="83">
                  <c:v>300.10000000000002</c:v>
                </c:pt>
                <c:pt idx="84">
                  <c:v>600.1</c:v>
                </c:pt>
                <c:pt idx="85">
                  <c:v>600.1</c:v>
                </c:pt>
                <c:pt idx="86">
                  <c:v>235</c:v>
                </c:pt>
                <c:pt idx="87">
                  <c:v>260</c:v>
                </c:pt>
                <c:pt idx="88">
                  <c:v>180</c:v>
                </c:pt>
                <c:pt idx="89">
                  <c:v>200.1</c:v>
                </c:pt>
                <c:pt idx="90">
                  <c:v>200.1</c:v>
                </c:pt>
                <c:pt idx="91">
                  <c:v>140.19999999999999</c:v>
                </c:pt>
                <c:pt idx="92">
                  <c:v>140.1</c:v>
                </c:pt>
                <c:pt idx="93">
                  <c:v>120</c:v>
                </c:pt>
                <c:pt idx="94">
                  <c:v>120</c:v>
                </c:pt>
                <c:pt idx="95">
                  <c:v>120</c:v>
                </c:pt>
                <c:pt idx="96">
                  <c:v>180</c:v>
                </c:pt>
                <c:pt idx="97">
                  <c:v>220</c:v>
                </c:pt>
                <c:pt idx="98">
                  <c:v>92.5</c:v>
                </c:pt>
                <c:pt idx="99">
                  <c:v>97</c:v>
                </c:pt>
                <c:pt idx="100">
                  <c:v>300</c:v>
                </c:pt>
                <c:pt idx="101">
                  <c:v>338</c:v>
                </c:pt>
                <c:pt idx="102">
                  <c:v>270</c:v>
                </c:pt>
                <c:pt idx="103">
                  <c:v>298</c:v>
                </c:pt>
                <c:pt idx="104">
                  <c:v>187</c:v>
                </c:pt>
                <c:pt idx="105">
                  <c:v>195.5</c:v>
                </c:pt>
                <c:pt idx="106">
                  <c:v>140</c:v>
                </c:pt>
                <c:pt idx="107">
                  <c:v>140</c:v>
                </c:pt>
                <c:pt idx="108">
                  <c:v>140</c:v>
                </c:pt>
                <c:pt idx="109">
                  <c:v>140</c:v>
                </c:pt>
                <c:pt idx="110">
                  <c:v>140</c:v>
                </c:pt>
                <c:pt idx="111">
                  <c:v>143</c:v>
                </c:pt>
                <c:pt idx="112">
                  <c:v>77</c:v>
                </c:pt>
                <c:pt idx="113">
                  <c:v>77.400000000000006</c:v>
                </c:pt>
                <c:pt idx="114">
                  <c:v>200</c:v>
                </c:pt>
                <c:pt idx="115">
                  <c:v>178</c:v>
                </c:pt>
                <c:pt idx="116">
                  <c:v>180</c:v>
                </c:pt>
                <c:pt idx="117">
                  <c:v>210</c:v>
                </c:pt>
                <c:pt idx="118">
                  <c:v>210</c:v>
                </c:pt>
                <c:pt idx="119">
                  <c:v>250</c:v>
                </c:pt>
                <c:pt idx="120">
                  <c:v>297.5</c:v>
                </c:pt>
                <c:pt idx="121">
                  <c:v>290</c:v>
                </c:pt>
                <c:pt idx="122">
                  <c:v>220</c:v>
                </c:pt>
                <c:pt idx="123">
                  <c:v>200</c:v>
                </c:pt>
                <c:pt idx="124">
                  <c:v>200</c:v>
                </c:pt>
                <c:pt idx="125">
                  <c:v>200</c:v>
                </c:pt>
                <c:pt idx="126">
                  <c:v>200</c:v>
                </c:pt>
                <c:pt idx="127">
                  <c:v>260</c:v>
                </c:pt>
                <c:pt idx="128">
                  <c:v>226</c:v>
                </c:pt>
                <c:pt idx="130">
                  <c:v>220</c:v>
                </c:pt>
                <c:pt idx="131">
                  <c:v>320</c:v>
                </c:pt>
                <c:pt idx="132">
                  <c:v>245</c:v>
                </c:pt>
                <c:pt idx="133">
                  <c:v>240</c:v>
                </c:pt>
                <c:pt idx="134">
                  <c:v>240</c:v>
                </c:pt>
                <c:pt idx="135">
                  <c:v>230</c:v>
                </c:pt>
                <c:pt idx="136">
                  <c:v>240</c:v>
                </c:pt>
                <c:pt idx="137">
                  <c:v>260</c:v>
                </c:pt>
                <c:pt idx="138">
                  <c:v>283</c:v>
                </c:pt>
                <c:pt idx="139">
                  <c:v>240</c:v>
                </c:pt>
                <c:pt idx="140">
                  <c:v>294</c:v>
                </c:pt>
                <c:pt idx="141">
                  <c:v>300</c:v>
                </c:pt>
                <c:pt idx="142">
                  <c:v>256</c:v>
                </c:pt>
              </c:numCache>
            </c:numRef>
          </c:xVal>
          <c:yVal>
            <c:numRef>
              <c:f>Heterodyne!$AN$2:$AN$148</c:f>
              <c:numCache>
                <c:formatCode>General</c:formatCode>
                <c:ptCount val="14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18</c:v>
                </c:pt>
                <c:pt idx="131">
                  <c:v>#N/A</c:v>
                </c:pt>
                <c:pt idx="132">
                  <c:v>21</c:v>
                </c:pt>
                <c:pt idx="133">
                  <c:v>15</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numCache>
            </c:numRef>
          </c:yVal>
          <c:smooth val="0"/>
          <c:extLst>
            <c:ext xmlns:c16="http://schemas.microsoft.com/office/drawing/2014/chart" uri="{C3380CC4-5D6E-409C-BE32-E72D297353CC}">
              <c16:uniqueId val="{00000000-3571-4D7B-B1F8-9B69F0480574}"/>
            </c:ext>
          </c:extLst>
        </c:ser>
        <c:ser>
          <c:idx val="1"/>
          <c:order val="1"/>
          <c:tx>
            <c:strRef>
              <c:f>Heterodyne!$AO$1</c:f>
              <c:strCache>
                <c:ptCount val="1"/>
                <c:pt idx="0">
                  <c:v>NF w/o LNA SiGe</c:v>
                </c:pt>
              </c:strCache>
            </c:strRef>
          </c:tx>
          <c:spPr>
            <a:ln w="25400" cap="rnd">
              <a:noFill/>
              <a:round/>
            </a:ln>
            <a:effectLst/>
          </c:spPr>
          <c:marker>
            <c:symbol val="circle"/>
            <c:size val="5"/>
            <c:spPr>
              <a:solidFill>
                <a:schemeClr val="accent2"/>
              </a:solidFill>
              <a:ln w="9525">
                <a:solidFill>
                  <a:schemeClr val="accent2"/>
                </a:solidFill>
              </a:ln>
              <a:effectLst/>
            </c:spPr>
          </c:marker>
          <c:xVal>
            <c:numRef>
              <c:f>Heterodyne!$C$2:$C$148</c:f>
              <c:numCache>
                <c:formatCode>General</c:formatCode>
                <c:ptCount val="147"/>
                <c:pt idx="0">
                  <c:v>304</c:v>
                </c:pt>
                <c:pt idx="1">
                  <c:v>304</c:v>
                </c:pt>
                <c:pt idx="3">
                  <c:v>62.5</c:v>
                </c:pt>
                <c:pt idx="4">
                  <c:v>75</c:v>
                </c:pt>
                <c:pt idx="5">
                  <c:v>92.5</c:v>
                </c:pt>
                <c:pt idx="6">
                  <c:v>115</c:v>
                </c:pt>
                <c:pt idx="7">
                  <c:v>140</c:v>
                </c:pt>
                <c:pt idx="8">
                  <c:v>180</c:v>
                </c:pt>
                <c:pt idx="9">
                  <c:v>215</c:v>
                </c:pt>
                <c:pt idx="10">
                  <c:v>275</c:v>
                </c:pt>
                <c:pt idx="11">
                  <c:v>330</c:v>
                </c:pt>
                <c:pt idx="12">
                  <c:v>415</c:v>
                </c:pt>
                <c:pt idx="13">
                  <c:v>500</c:v>
                </c:pt>
                <c:pt idx="14">
                  <c:v>625</c:v>
                </c:pt>
                <c:pt idx="15">
                  <c:v>750</c:v>
                </c:pt>
                <c:pt idx="16">
                  <c:v>925</c:v>
                </c:pt>
                <c:pt idx="17">
                  <c:v>1150</c:v>
                </c:pt>
                <c:pt idx="18">
                  <c:v>1400</c:v>
                </c:pt>
                <c:pt idx="19">
                  <c:v>2750</c:v>
                </c:pt>
                <c:pt idx="21">
                  <c:v>62.5</c:v>
                </c:pt>
                <c:pt idx="22">
                  <c:v>75</c:v>
                </c:pt>
                <c:pt idx="23">
                  <c:v>92.5</c:v>
                </c:pt>
                <c:pt idx="24">
                  <c:v>115</c:v>
                </c:pt>
                <c:pt idx="25">
                  <c:v>140</c:v>
                </c:pt>
                <c:pt idx="26">
                  <c:v>180</c:v>
                </c:pt>
                <c:pt idx="27">
                  <c:v>215</c:v>
                </c:pt>
                <c:pt idx="28">
                  <c:v>275</c:v>
                </c:pt>
                <c:pt idx="29">
                  <c:v>330</c:v>
                </c:pt>
                <c:pt idx="30">
                  <c:v>415</c:v>
                </c:pt>
                <c:pt idx="31">
                  <c:v>500</c:v>
                </c:pt>
                <c:pt idx="32">
                  <c:v>625</c:v>
                </c:pt>
                <c:pt idx="33">
                  <c:v>750</c:v>
                </c:pt>
                <c:pt idx="34">
                  <c:v>925</c:v>
                </c:pt>
                <c:pt idx="35">
                  <c:v>1150</c:v>
                </c:pt>
                <c:pt idx="37">
                  <c:v>308</c:v>
                </c:pt>
                <c:pt idx="38">
                  <c:v>275</c:v>
                </c:pt>
                <c:pt idx="39">
                  <c:v>330</c:v>
                </c:pt>
                <c:pt idx="40">
                  <c:v>415</c:v>
                </c:pt>
                <c:pt idx="41">
                  <c:v>240</c:v>
                </c:pt>
                <c:pt idx="42">
                  <c:v>290</c:v>
                </c:pt>
                <c:pt idx="43">
                  <c:v>400</c:v>
                </c:pt>
                <c:pt idx="44">
                  <c:v>230</c:v>
                </c:pt>
                <c:pt idx="45">
                  <c:v>290</c:v>
                </c:pt>
                <c:pt idx="46">
                  <c:v>266</c:v>
                </c:pt>
                <c:pt idx="47">
                  <c:v>240</c:v>
                </c:pt>
                <c:pt idx="48">
                  <c:v>240</c:v>
                </c:pt>
                <c:pt idx="49">
                  <c:v>240</c:v>
                </c:pt>
                <c:pt idx="50">
                  <c:v>320</c:v>
                </c:pt>
                <c:pt idx="51">
                  <c:v>200</c:v>
                </c:pt>
                <c:pt idx="52">
                  <c:v>240</c:v>
                </c:pt>
                <c:pt idx="54">
                  <c:v>670</c:v>
                </c:pt>
                <c:pt idx="55">
                  <c:v>670</c:v>
                </c:pt>
                <c:pt idx="56">
                  <c:v>670</c:v>
                </c:pt>
                <c:pt idx="57">
                  <c:v>670</c:v>
                </c:pt>
                <c:pt idx="58">
                  <c:v>670</c:v>
                </c:pt>
                <c:pt idx="59">
                  <c:v>670</c:v>
                </c:pt>
                <c:pt idx="60">
                  <c:v>291</c:v>
                </c:pt>
                <c:pt idx="61">
                  <c:v>291</c:v>
                </c:pt>
                <c:pt idx="62">
                  <c:v>291</c:v>
                </c:pt>
                <c:pt idx="63">
                  <c:v>204</c:v>
                </c:pt>
                <c:pt idx="64">
                  <c:v>202</c:v>
                </c:pt>
                <c:pt idx="65">
                  <c:v>195</c:v>
                </c:pt>
                <c:pt idx="66">
                  <c:v>118.5</c:v>
                </c:pt>
                <c:pt idx="67">
                  <c:v>117.5</c:v>
                </c:pt>
                <c:pt idx="68">
                  <c:v>116</c:v>
                </c:pt>
                <c:pt idx="69">
                  <c:v>115</c:v>
                </c:pt>
                <c:pt idx="70">
                  <c:v>125</c:v>
                </c:pt>
                <c:pt idx="71">
                  <c:v>125</c:v>
                </c:pt>
                <c:pt idx="72">
                  <c:v>125</c:v>
                </c:pt>
                <c:pt idx="73">
                  <c:v>400.005</c:v>
                </c:pt>
                <c:pt idx="74">
                  <c:v>370.005</c:v>
                </c:pt>
                <c:pt idx="75">
                  <c:v>300.10000000000002</c:v>
                </c:pt>
                <c:pt idx="76">
                  <c:v>301</c:v>
                </c:pt>
                <c:pt idx="77">
                  <c:v>301</c:v>
                </c:pt>
                <c:pt idx="78">
                  <c:v>241</c:v>
                </c:pt>
                <c:pt idx="79">
                  <c:v>300.05</c:v>
                </c:pt>
                <c:pt idx="80">
                  <c:v>300.05</c:v>
                </c:pt>
                <c:pt idx="81">
                  <c:v>300.05</c:v>
                </c:pt>
                <c:pt idx="82">
                  <c:v>300.10000000000002</c:v>
                </c:pt>
                <c:pt idx="83">
                  <c:v>300.10000000000002</c:v>
                </c:pt>
                <c:pt idx="84">
                  <c:v>600.1</c:v>
                </c:pt>
                <c:pt idx="85">
                  <c:v>600.1</c:v>
                </c:pt>
                <c:pt idx="86">
                  <c:v>235</c:v>
                </c:pt>
                <c:pt idx="87">
                  <c:v>260</c:v>
                </c:pt>
                <c:pt idx="88">
                  <c:v>180</c:v>
                </c:pt>
                <c:pt idx="89">
                  <c:v>200.1</c:v>
                </c:pt>
                <c:pt idx="90">
                  <c:v>200.1</c:v>
                </c:pt>
                <c:pt idx="91">
                  <c:v>140.19999999999999</c:v>
                </c:pt>
                <c:pt idx="92">
                  <c:v>140.1</c:v>
                </c:pt>
                <c:pt idx="93">
                  <c:v>120</c:v>
                </c:pt>
                <c:pt idx="94">
                  <c:v>120</c:v>
                </c:pt>
                <c:pt idx="95">
                  <c:v>120</c:v>
                </c:pt>
                <c:pt idx="96">
                  <c:v>180</c:v>
                </c:pt>
                <c:pt idx="97">
                  <c:v>220</c:v>
                </c:pt>
                <c:pt idx="98">
                  <c:v>92.5</c:v>
                </c:pt>
                <c:pt idx="99">
                  <c:v>97</c:v>
                </c:pt>
                <c:pt idx="100">
                  <c:v>300</c:v>
                </c:pt>
                <c:pt idx="101">
                  <c:v>338</c:v>
                </c:pt>
                <c:pt idx="102">
                  <c:v>270</c:v>
                </c:pt>
                <c:pt idx="103">
                  <c:v>298</c:v>
                </c:pt>
                <c:pt idx="104">
                  <c:v>187</c:v>
                </c:pt>
                <c:pt idx="105">
                  <c:v>195.5</c:v>
                </c:pt>
                <c:pt idx="106">
                  <c:v>140</c:v>
                </c:pt>
                <c:pt idx="107">
                  <c:v>140</c:v>
                </c:pt>
                <c:pt idx="108">
                  <c:v>140</c:v>
                </c:pt>
                <c:pt idx="109">
                  <c:v>140</c:v>
                </c:pt>
                <c:pt idx="110">
                  <c:v>140</c:v>
                </c:pt>
                <c:pt idx="111">
                  <c:v>143</c:v>
                </c:pt>
                <c:pt idx="112">
                  <c:v>77</c:v>
                </c:pt>
                <c:pt idx="113">
                  <c:v>77.400000000000006</c:v>
                </c:pt>
                <c:pt idx="114">
                  <c:v>200</c:v>
                </c:pt>
                <c:pt idx="115">
                  <c:v>178</c:v>
                </c:pt>
                <c:pt idx="116">
                  <c:v>180</c:v>
                </c:pt>
                <c:pt idx="117">
                  <c:v>210</c:v>
                </c:pt>
                <c:pt idx="118">
                  <c:v>210</c:v>
                </c:pt>
                <c:pt idx="119">
                  <c:v>250</c:v>
                </c:pt>
                <c:pt idx="120">
                  <c:v>297.5</c:v>
                </c:pt>
                <c:pt idx="121">
                  <c:v>290</c:v>
                </c:pt>
                <c:pt idx="122">
                  <c:v>220</c:v>
                </c:pt>
                <c:pt idx="123">
                  <c:v>200</c:v>
                </c:pt>
                <c:pt idx="124">
                  <c:v>200</c:v>
                </c:pt>
                <c:pt idx="125">
                  <c:v>200</c:v>
                </c:pt>
                <c:pt idx="126">
                  <c:v>200</c:v>
                </c:pt>
                <c:pt idx="127">
                  <c:v>260</c:v>
                </c:pt>
                <c:pt idx="128">
                  <c:v>226</c:v>
                </c:pt>
                <c:pt idx="130">
                  <c:v>220</c:v>
                </c:pt>
                <c:pt idx="131">
                  <c:v>320</c:v>
                </c:pt>
                <c:pt idx="132">
                  <c:v>245</c:v>
                </c:pt>
                <c:pt idx="133">
                  <c:v>240</c:v>
                </c:pt>
                <c:pt idx="134">
                  <c:v>240</c:v>
                </c:pt>
                <c:pt idx="135">
                  <c:v>230</c:v>
                </c:pt>
                <c:pt idx="136">
                  <c:v>240</c:v>
                </c:pt>
                <c:pt idx="137">
                  <c:v>260</c:v>
                </c:pt>
                <c:pt idx="138">
                  <c:v>283</c:v>
                </c:pt>
                <c:pt idx="139">
                  <c:v>240</c:v>
                </c:pt>
                <c:pt idx="140">
                  <c:v>294</c:v>
                </c:pt>
                <c:pt idx="141">
                  <c:v>300</c:v>
                </c:pt>
                <c:pt idx="142">
                  <c:v>256</c:v>
                </c:pt>
              </c:numCache>
            </c:numRef>
          </c:xVal>
          <c:yVal>
            <c:numRef>
              <c:f>Heterodyne!$AO$2:$AO$148</c:f>
              <c:numCache>
                <c:formatCode>General</c:formatCode>
                <c:ptCount val="14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14</c:v>
                </c:pt>
                <c:pt idx="45">
                  <c:v>#N/A</c:v>
                </c:pt>
                <c:pt idx="46">
                  <c:v>#N/A</c:v>
                </c:pt>
                <c:pt idx="47">
                  <c:v>26.5</c:v>
                </c:pt>
                <c:pt idx="48">
                  <c:v>26.5</c:v>
                </c:pt>
                <c:pt idx="49">
                  <c:v>16</c:v>
                </c:pt>
                <c:pt idx="50">
                  <c:v>36</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36</c:v>
                </c:pt>
                <c:pt idx="132">
                  <c:v>#N/A</c:v>
                </c:pt>
                <c:pt idx="133">
                  <c:v>#N/A</c:v>
                </c:pt>
                <c:pt idx="134">
                  <c:v>#N/A</c:v>
                </c:pt>
                <c:pt idx="135">
                  <c:v>14</c:v>
                </c:pt>
                <c:pt idx="136">
                  <c:v>13.4</c:v>
                </c:pt>
                <c:pt idx="137">
                  <c:v>#N/A</c:v>
                </c:pt>
                <c:pt idx="138">
                  <c:v>#N/A</c:v>
                </c:pt>
                <c:pt idx="139">
                  <c:v>#N/A</c:v>
                </c:pt>
                <c:pt idx="140">
                  <c:v>#N/A</c:v>
                </c:pt>
                <c:pt idx="141">
                  <c:v>#N/A</c:v>
                </c:pt>
                <c:pt idx="142">
                  <c:v>#N/A</c:v>
                </c:pt>
                <c:pt idx="143">
                  <c:v>#N/A</c:v>
                </c:pt>
                <c:pt idx="144">
                  <c:v>#N/A</c:v>
                </c:pt>
                <c:pt idx="145">
                  <c:v>#N/A</c:v>
                </c:pt>
                <c:pt idx="146">
                  <c:v>#N/A</c:v>
                </c:pt>
              </c:numCache>
            </c:numRef>
          </c:yVal>
          <c:smooth val="0"/>
          <c:extLst>
            <c:ext xmlns:c16="http://schemas.microsoft.com/office/drawing/2014/chart" uri="{C3380CC4-5D6E-409C-BE32-E72D297353CC}">
              <c16:uniqueId val="{00000001-3571-4D7B-B1F8-9B69F0480574}"/>
            </c:ext>
          </c:extLst>
        </c:ser>
        <c:ser>
          <c:idx val="2"/>
          <c:order val="2"/>
          <c:tx>
            <c:strRef>
              <c:f>Heterodyne!$AP$1</c:f>
              <c:strCache>
                <c:ptCount val="1"/>
                <c:pt idx="0">
                  <c:v>NF w/ LNA CMOS</c:v>
                </c:pt>
              </c:strCache>
            </c:strRef>
          </c:tx>
          <c:spPr>
            <a:ln w="25400" cap="rnd">
              <a:noFill/>
              <a:round/>
            </a:ln>
            <a:effectLst/>
          </c:spPr>
          <c:marker>
            <c:symbol val="circle"/>
            <c:size val="5"/>
            <c:spPr>
              <a:solidFill>
                <a:schemeClr val="accent3"/>
              </a:solidFill>
              <a:ln w="9525">
                <a:solidFill>
                  <a:schemeClr val="accent3"/>
                </a:solidFill>
              </a:ln>
              <a:effectLst/>
            </c:spPr>
          </c:marker>
          <c:xVal>
            <c:numRef>
              <c:f>Heterodyne!$C$2:$C$148</c:f>
              <c:numCache>
                <c:formatCode>General</c:formatCode>
                <c:ptCount val="147"/>
                <c:pt idx="0">
                  <c:v>304</c:v>
                </c:pt>
                <c:pt idx="1">
                  <c:v>304</c:v>
                </c:pt>
                <c:pt idx="3">
                  <c:v>62.5</c:v>
                </c:pt>
                <c:pt idx="4">
                  <c:v>75</c:v>
                </c:pt>
                <c:pt idx="5">
                  <c:v>92.5</c:v>
                </c:pt>
                <c:pt idx="6">
                  <c:v>115</c:v>
                </c:pt>
                <c:pt idx="7">
                  <c:v>140</c:v>
                </c:pt>
                <c:pt idx="8">
                  <c:v>180</c:v>
                </c:pt>
                <c:pt idx="9">
                  <c:v>215</c:v>
                </c:pt>
                <c:pt idx="10">
                  <c:v>275</c:v>
                </c:pt>
                <c:pt idx="11">
                  <c:v>330</c:v>
                </c:pt>
                <c:pt idx="12">
                  <c:v>415</c:v>
                </c:pt>
                <c:pt idx="13">
                  <c:v>500</c:v>
                </c:pt>
                <c:pt idx="14">
                  <c:v>625</c:v>
                </c:pt>
                <c:pt idx="15">
                  <c:v>750</c:v>
                </c:pt>
                <c:pt idx="16">
                  <c:v>925</c:v>
                </c:pt>
                <c:pt idx="17">
                  <c:v>1150</c:v>
                </c:pt>
                <c:pt idx="18">
                  <c:v>1400</c:v>
                </c:pt>
                <c:pt idx="19">
                  <c:v>2750</c:v>
                </c:pt>
                <c:pt idx="21">
                  <c:v>62.5</c:v>
                </c:pt>
                <c:pt idx="22">
                  <c:v>75</c:v>
                </c:pt>
                <c:pt idx="23">
                  <c:v>92.5</c:v>
                </c:pt>
                <c:pt idx="24">
                  <c:v>115</c:v>
                </c:pt>
                <c:pt idx="25">
                  <c:v>140</c:v>
                </c:pt>
                <c:pt idx="26">
                  <c:v>180</c:v>
                </c:pt>
                <c:pt idx="27">
                  <c:v>215</c:v>
                </c:pt>
                <c:pt idx="28">
                  <c:v>275</c:v>
                </c:pt>
                <c:pt idx="29">
                  <c:v>330</c:v>
                </c:pt>
                <c:pt idx="30">
                  <c:v>415</c:v>
                </c:pt>
                <c:pt idx="31">
                  <c:v>500</c:v>
                </c:pt>
                <c:pt idx="32">
                  <c:v>625</c:v>
                </c:pt>
                <c:pt idx="33">
                  <c:v>750</c:v>
                </c:pt>
                <c:pt idx="34">
                  <c:v>925</c:v>
                </c:pt>
                <c:pt idx="35">
                  <c:v>1150</c:v>
                </c:pt>
                <c:pt idx="37">
                  <c:v>308</c:v>
                </c:pt>
                <c:pt idx="38">
                  <c:v>275</c:v>
                </c:pt>
                <c:pt idx="39">
                  <c:v>330</c:v>
                </c:pt>
                <c:pt idx="40">
                  <c:v>415</c:v>
                </c:pt>
                <c:pt idx="41">
                  <c:v>240</c:v>
                </c:pt>
                <c:pt idx="42">
                  <c:v>290</c:v>
                </c:pt>
                <c:pt idx="43">
                  <c:v>400</c:v>
                </c:pt>
                <c:pt idx="44">
                  <c:v>230</c:v>
                </c:pt>
                <c:pt idx="45">
                  <c:v>290</c:v>
                </c:pt>
                <c:pt idx="46">
                  <c:v>266</c:v>
                </c:pt>
                <c:pt idx="47">
                  <c:v>240</c:v>
                </c:pt>
                <c:pt idx="48">
                  <c:v>240</c:v>
                </c:pt>
                <c:pt idx="49">
                  <c:v>240</c:v>
                </c:pt>
                <c:pt idx="50">
                  <c:v>320</c:v>
                </c:pt>
                <c:pt idx="51">
                  <c:v>200</c:v>
                </c:pt>
                <c:pt idx="52">
                  <c:v>240</c:v>
                </c:pt>
                <c:pt idx="54">
                  <c:v>670</c:v>
                </c:pt>
                <c:pt idx="55">
                  <c:v>670</c:v>
                </c:pt>
                <c:pt idx="56">
                  <c:v>670</c:v>
                </c:pt>
                <c:pt idx="57">
                  <c:v>670</c:v>
                </c:pt>
                <c:pt idx="58">
                  <c:v>670</c:v>
                </c:pt>
                <c:pt idx="59">
                  <c:v>670</c:v>
                </c:pt>
                <c:pt idx="60">
                  <c:v>291</c:v>
                </c:pt>
                <c:pt idx="61">
                  <c:v>291</c:v>
                </c:pt>
                <c:pt idx="62">
                  <c:v>291</c:v>
                </c:pt>
                <c:pt idx="63">
                  <c:v>204</c:v>
                </c:pt>
                <c:pt idx="64">
                  <c:v>202</c:v>
                </c:pt>
                <c:pt idx="65">
                  <c:v>195</c:v>
                </c:pt>
                <c:pt idx="66">
                  <c:v>118.5</c:v>
                </c:pt>
                <c:pt idx="67">
                  <c:v>117.5</c:v>
                </c:pt>
                <c:pt idx="68">
                  <c:v>116</c:v>
                </c:pt>
                <c:pt idx="69">
                  <c:v>115</c:v>
                </c:pt>
                <c:pt idx="70">
                  <c:v>125</c:v>
                </c:pt>
                <c:pt idx="71">
                  <c:v>125</c:v>
                </c:pt>
                <c:pt idx="72">
                  <c:v>125</c:v>
                </c:pt>
                <c:pt idx="73">
                  <c:v>400.005</c:v>
                </c:pt>
                <c:pt idx="74">
                  <c:v>370.005</c:v>
                </c:pt>
                <c:pt idx="75">
                  <c:v>300.10000000000002</c:v>
                </c:pt>
                <c:pt idx="76">
                  <c:v>301</c:v>
                </c:pt>
                <c:pt idx="77">
                  <c:v>301</c:v>
                </c:pt>
                <c:pt idx="78">
                  <c:v>241</c:v>
                </c:pt>
                <c:pt idx="79">
                  <c:v>300.05</c:v>
                </c:pt>
                <c:pt idx="80">
                  <c:v>300.05</c:v>
                </c:pt>
                <c:pt idx="81">
                  <c:v>300.05</c:v>
                </c:pt>
                <c:pt idx="82">
                  <c:v>300.10000000000002</c:v>
                </c:pt>
                <c:pt idx="83">
                  <c:v>300.10000000000002</c:v>
                </c:pt>
                <c:pt idx="84">
                  <c:v>600.1</c:v>
                </c:pt>
                <c:pt idx="85">
                  <c:v>600.1</c:v>
                </c:pt>
                <c:pt idx="86">
                  <c:v>235</c:v>
                </c:pt>
                <c:pt idx="87">
                  <c:v>260</c:v>
                </c:pt>
                <c:pt idx="88">
                  <c:v>180</c:v>
                </c:pt>
                <c:pt idx="89">
                  <c:v>200.1</c:v>
                </c:pt>
                <c:pt idx="90">
                  <c:v>200.1</c:v>
                </c:pt>
                <c:pt idx="91">
                  <c:v>140.19999999999999</c:v>
                </c:pt>
                <c:pt idx="92">
                  <c:v>140.1</c:v>
                </c:pt>
                <c:pt idx="93">
                  <c:v>120</c:v>
                </c:pt>
                <c:pt idx="94">
                  <c:v>120</c:v>
                </c:pt>
                <c:pt idx="95">
                  <c:v>120</c:v>
                </c:pt>
                <c:pt idx="96">
                  <c:v>180</c:v>
                </c:pt>
                <c:pt idx="97">
                  <c:v>220</c:v>
                </c:pt>
                <c:pt idx="98">
                  <c:v>92.5</c:v>
                </c:pt>
                <c:pt idx="99">
                  <c:v>97</c:v>
                </c:pt>
                <c:pt idx="100">
                  <c:v>300</c:v>
                </c:pt>
                <c:pt idx="101">
                  <c:v>338</c:v>
                </c:pt>
                <c:pt idx="102">
                  <c:v>270</c:v>
                </c:pt>
                <c:pt idx="103">
                  <c:v>298</c:v>
                </c:pt>
                <c:pt idx="104">
                  <c:v>187</c:v>
                </c:pt>
                <c:pt idx="105">
                  <c:v>195.5</c:v>
                </c:pt>
                <c:pt idx="106">
                  <c:v>140</c:v>
                </c:pt>
                <c:pt idx="107">
                  <c:v>140</c:v>
                </c:pt>
                <c:pt idx="108">
                  <c:v>140</c:v>
                </c:pt>
                <c:pt idx="109">
                  <c:v>140</c:v>
                </c:pt>
                <c:pt idx="110">
                  <c:v>140</c:v>
                </c:pt>
                <c:pt idx="111">
                  <c:v>143</c:v>
                </c:pt>
                <c:pt idx="112">
                  <c:v>77</c:v>
                </c:pt>
                <c:pt idx="113">
                  <c:v>77.400000000000006</c:v>
                </c:pt>
                <c:pt idx="114">
                  <c:v>200</c:v>
                </c:pt>
                <c:pt idx="115">
                  <c:v>178</c:v>
                </c:pt>
                <c:pt idx="116">
                  <c:v>180</c:v>
                </c:pt>
                <c:pt idx="117">
                  <c:v>210</c:v>
                </c:pt>
                <c:pt idx="118">
                  <c:v>210</c:v>
                </c:pt>
                <c:pt idx="119">
                  <c:v>250</c:v>
                </c:pt>
                <c:pt idx="120">
                  <c:v>297.5</c:v>
                </c:pt>
                <c:pt idx="121">
                  <c:v>290</c:v>
                </c:pt>
                <c:pt idx="122">
                  <c:v>220</c:v>
                </c:pt>
                <c:pt idx="123">
                  <c:v>200</c:v>
                </c:pt>
                <c:pt idx="124">
                  <c:v>200</c:v>
                </c:pt>
                <c:pt idx="125">
                  <c:v>200</c:v>
                </c:pt>
                <c:pt idx="126">
                  <c:v>200</c:v>
                </c:pt>
                <c:pt idx="127">
                  <c:v>260</c:v>
                </c:pt>
                <c:pt idx="128">
                  <c:v>226</c:v>
                </c:pt>
                <c:pt idx="130">
                  <c:v>220</c:v>
                </c:pt>
                <c:pt idx="131">
                  <c:v>320</c:v>
                </c:pt>
                <c:pt idx="132">
                  <c:v>245</c:v>
                </c:pt>
                <c:pt idx="133">
                  <c:v>240</c:v>
                </c:pt>
                <c:pt idx="134">
                  <c:v>240</c:v>
                </c:pt>
                <c:pt idx="135">
                  <c:v>230</c:v>
                </c:pt>
                <c:pt idx="136">
                  <c:v>240</c:v>
                </c:pt>
                <c:pt idx="137">
                  <c:v>260</c:v>
                </c:pt>
                <c:pt idx="138">
                  <c:v>283</c:v>
                </c:pt>
                <c:pt idx="139">
                  <c:v>240</c:v>
                </c:pt>
                <c:pt idx="140">
                  <c:v>294</c:v>
                </c:pt>
                <c:pt idx="141">
                  <c:v>300</c:v>
                </c:pt>
                <c:pt idx="142">
                  <c:v>256</c:v>
                </c:pt>
              </c:numCache>
            </c:numRef>
          </c:xVal>
          <c:yVal>
            <c:numRef>
              <c:f>Heterodyne!$AP$2:$AP$148</c:f>
              <c:numCache>
                <c:formatCode>General</c:formatCode>
                <c:ptCount val="14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numCache>
            </c:numRef>
          </c:yVal>
          <c:smooth val="0"/>
          <c:extLst>
            <c:ext xmlns:c16="http://schemas.microsoft.com/office/drawing/2014/chart" uri="{C3380CC4-5D6E-409C-BE32-E72D297353CC}">
              <c16:uniqueId val="{00000002-3571-4D7B-B1F8-9B69F0480574}"/>
            </c:ext>
          </c:extLst>
        </c:ser>
        <c:ser>
          <c:idx val="3"/>
          <c:order val="3"/>
          <c:tx>
            <c:strRef>
              <c:f>Heterodyne!$AQ$1</c:f>
              <c:strCache>
                <c:ptCount val="1"/>
                <c:pt idx="0">
                  <c:v>NF w/o LNA CMOS</c:v>
                </c:pt>
              </c:strCache>
            </c:strRef>
          </c:tx>
          <c:spPr>
            <a:ln w="25400" cap="rnd">
              <a:noFill/>
              <a:round/>
            </a:ln>
            <a:effectLst/>
          </c:spPr>
          <c:marker>
            <c:symbol val="circle"/>
            <c:size val="5"/>
            <c:spPr>
              <a:solidFill>
                <a:schemeClr val="accent4"/>
              </a:solidFill>
              <a:ln w="9525">
                <a:solidFill>
                  <a:schemeClr val="accent4"/>
                </a:solidFill>
              </a:ln>
              <a:effectLst/>
            </c:spPr>
          </c:marker>
          <c:xVal>
            <c:numRef>
              <c:f>Heterodyne!$C$2:$C$148</c:f>
              <c:numCache>
                <c:formatCode>General</c:formatCode>
                <c:ptCount val="147"/>
                <c:pt idx="0">
                  <c:v>304</c:v>
                </c:pt>
                <c:pt idx="1">
                  <c:v>304</c:v>
                </c:pt>
                <c:pt idx="3">
                  <c:v>62.5</c:v>
                </c:pt>
                <c:pt idx="4">
                  <c:v>75</c:v>
                </c:pt>
                <c:pt idx="5">
                  <c:v>92.5</c:v>
                </c:pt>
                <c:pt idx="6">
                  <c:v>115</c:v>
                </c:pt>
                <c:pt idx="7">
                  <c:v>140</c:v>
                </c:pt>
                <c:pt idx="8">
                  <c:v>180</c:v>
                </c:pt>
                <c:pt idx="9">
                  <c:v>215</c:v>
                </c:pt>
                <c:pt idx="10">
                  <c:v>275</c:v>
                </c:pt>
                <c:pt idx="11">
                  <c:v>330</c:v>
                </c:pt>
                <c:pt idx="12">
                  <c:v>415</c:v>
                </c:pt>
                <c:pt idx="13">
                  <c:v>500</c:v>
                </c:pt>
                <c:pt idx="14">
                  <c:v>625</c:v>
                </c:pt>
                <c:pt idx="15">
                  <c:v>750</c:v>
                </c:pt>
                <c:pt idx="16">
                  <c:v>925</c:v>
                </c:pt>
                <c:pt idx="17">
                  <c:v>1150</c:v>
                </c:pt>
                <c:pt idx="18">
                  <c:v>1400</c:v>
                </c:pt>
                <c:pt idx="19">
                  <c:v>2750</c:v>
                </c:pt>
                <c:pt idx="21">
                  <c:v>62.5</c:v>
                </c:pt>
                <c:pt idx="22">
                  <c:v>75</c:v>
                </c:pt>
                <c:pt idx="23">
                  <c:v>92.5</c:v>
                </c:pt>
                <c:pt idx="24">
                  <c:v>115</c:v>
                </c:pt>
                <c:pt idx="25">
                  <c:v>140</c:v>
                </c:pt>
                <c:pt idx="26">
                  <c:v>180</c:v>
                </c:pt>
                <c:pt idx="27">
                  <c:v>215</c:v>
                </c:pt>
                <c:pt idx="28">
                  <c:v>275</c:v>
                </c:pt>
                <c:pt idx="29">
                  <c:v>330</c:v>
                </c:pt>
                <c:pt idx="30">
                  <c:v>415</c:v>
                </c:pt>
                <c:pt idx="31">
                  <c:v>500</c:v>
                </c:pt>
                <c:pt idx="32">
                  <c:v>625</c:v>
                </c:pt>
                <c:pt idx="33">
                  <c:v>750</c:v>
                </c:pt>
                <c:pt idx="34">
                  <c:v>925</c:v>
                </c:pt>
                <c:pt idx="35">
                  <c:v>1150</c:v>
                </c:pt>
                <c:pt idx="37">
                  <c:v>308</c:v>
                </c:pt>
                <c:pt idx="38">
                  <c:v>275</c:v>
                </c:pt>
                <c:pt idx="39">
                  <c:v>330</c:v>
                </c:pt>
                <c:pt idx="40">
                  <c:v>415</c:v>
                </c:pt>
                <c:pt idx="41">
                  <c:v>240</c:v>
                </c:pt>
                <c:pt idx="42">
                  <c:v>290</c:v>
                </c:pt>
                <c:pt idx="43">
                  <c:v>400</c:v>
                </c:pt>
                <c:pt idx="44">
                  <c:v>230</c:v>
                </c:pt>
                <c:pt idx="45">
                  <c:v>290</c:v>
                </c:pt>
                <c:pt idx="46">
                  <c:v>266</c:v>
                </c:pt>
                <c:pt idx="47">
                  <c:v>240</c:v>
                </c:pt>
                <c:pt idx="48">
                  <c:v>240</c:v>
                </c:pt>
                <c:pt idx="49">
                  <c:v>240</c:v>
                </c:pt>
                <c:pt idx="50">
                  <c:v>320</c:v>
                </c:pt>
                <c:pt idx="51">
                  <c:v>200</c:v>
                </c:pt>
                <c:pt idx="52">
                  <c:v>240</c:v>
                </c:pt>
                <c:pt idx="54">
                  <c:v>670</c:v>
                </c:pt>
                <c:pt idx="55">
                  <c:v>670</c:v>
                </c:pt>
                <c:pt idx="56">
                  <c:v>670</c:v>
                </c:pt>
                <c:pt idx="57">
                  <c:v>670</c:v>
                </c:pt>
                <c:pt idx="58">
                  <c:v>670</c:v>
                </c:pt>
                <c:pt idx="59">
                  <c:v>670</c:v>
                </c:pt>
                <c:pt idx="60">
                  <c:v>291</c:v>
                </c:pt>
                <c:pt idx="61">
                  <c:v>291</c:v>
                </c:pt>
                <c:pt idx="62">
                  <c:v>291</c:v>
                </c:pt>
                <c:pt idx="63">
                  <c:v>204</c:v>
                </c:pt>
                <c:pt idx="64">
                  <c:v>202</c:v>
                </c:pt>
                <c:pt idx="65">
                  <c:v>195</c:v>
                </c:pt>
                <c:pt idx="66">
                  <c:v>118.5</c:v>
                </c:pt>
                <c:pt idx="67">
                  <c:v>117.5</c:v>
                </c:pt>
                <c:pt idx="68">
                  <c:v>116</c:v>
                </c:pt>
                <c:pt idx="69">
                  <c:v>115</c:v>
                </c:pt>
                <c:pt idx="70">
                  <c:v>125</c:v>
                </c:pt>
                <c:pt idx="71">
                  <c:v>125</c:v>
                </c:pt>
                <c:pt idx="72">
                  <c:v>125</c:v>
                </c:pt>
                <c:pt idx="73">
                  <c:v>400.005</c:v>
                </c:pt>
                <c:pt idx="74">
                  <c:v>370.005</c:v>
                </c:pt>
                <c:pt idx="75">
                  <c:v>300.10000000000002</c:v>
                </c:pt>
                <c:pt idx="76">
                  <c:v>301</c:v>
                </c:pt>
                <c:pt idx="77">
                  <c:v>301</c:v>
                </c:pt>
                <c:pt idx="78">
                  <c:v>241</c:v>
                </c:pt>
                <c:pt idx="79">
                  <c:v>300.05</c:v>
                </c:pt>
                <c:pt idx="80">
                  <c:v>300.05</c:v>
                </c:pt>
                <c:pt idx="81">
                  <c:v>300.05</c:v>
                </c:pt>
                <c:pt idx="82">
                  <c:v>300.10000000000002</c:v>
                </c:pt>
                <c:pt idx="83">
                  <c:v>300.10000000000002</c:v>
                </c:pt>
                <c:pt idx="84">
                  <c:v>600.1</c:v>
                </c:pt>
                <c:pt idx="85">
                  <c:v>600.1</c:v>
                </c:pt>
                <c:pt idx="86">
                  <c:v>235</c:v>
                </c:pt>
                <c:pt idx="87">
                  <c:v>260</c:v>
                </c:pt>
                <c:pt idx="88">
                  <c:v>180</c:v>
                </c:pt>
                <c:pt idx="89">
                  <c:v>200.1</c:v>
                </c:pt>
                <c:pt idx="90">
                  <c:v>200.1</c:v>
                </c:pt>
                <c:pt idx="91">
                  <c:v>140.19999999999999</c:v>
                </c:pt>
                <c:pt idx="92">
                  <c:v>140.1</c:v>
                </c:pt>
                <c:pt idx="93">
                  <c:v>120</c:v>
                </c:pt>
                <c:pt idx="94">
                  <c:v>120</c:v>
                </c:pt>
                <c:pt idx="95">
                  <c:v>120</c:v>
                </c:pt>
                <c:pt idx="96">
                  <c:v>180</c:v>
                </c:pt>
                <c:pt idx="97">
                  <c:v>220</c:v>
                </c:pt>
                <c:pt idx="98">
                  <c:v>92.5</c:v>
                </c:pt>
                <c:pt idx="99">
                  <c:v>97</c:v>
                </c:pt>
                <c:pt idx="100">
                  <c:v>300</c:v>
                </c:pt>
                <c:pt idx="101">
                  <c:v>338</c:v>
                </c:pt>
                <c:pt idx="102">
                  <c:v>270</c:v>
                </c:pt>
                <c:pt idx="103">
                  <c:v>298</c:v>
                </c:pt>
                <c:pt idx="104">
                  <c:v>187</c:v>
                </c:pt>
                <c:pt idx="105">
                  <c:v>195.5</c:v>
                </c:pt>
                <c:pt idx="106">
                  <c:v>140</c:v>
                </c:pt>
                <c:pt idx="107">
                  <c:v>140</c:v>
                </c:pt>
                <c:pt idx="108">
                  <c:v>140</c:v>
                </c:pt>
                <c:pt idx="109">
                  <c:v>140</c:v>
                </c:pt>
                <c:pt idx="110">
                  <c:v>140</c:v>
                </c:pt>
                <c:pt idx="111">
                  <c:v>143</c:v>
                </c:pt>
                <c:pt idx="112">
                  <c:v>77</c:v>
                </c:pt>
                <c:pt idx="113">
                  <c:v>77.400000000000006</c:v>
                </c:pt>
                <c:pt idx="114">
                  <c:v>200</c:v>
                </c:pt>
                <c:pt idx="115">
                  <c:v>178</c:v>
                </c:pt>
                <c:pt idx="116">
                  <c:v>180</c:v>
                </c:pt>
                <c:pt idx="117">
                  <c:v>210</c:v>
                </c:pt>
                <c:pt idx="118">
                  <c:v>210</c:v>
                </c:pt>
                <c:pt idx="119">
                  <c:v>250</c:v>
                </c:pt>
                <c:pt idx="120">
                  <c:v>297.5</c:v>
                </c:pt>
                <c:pt idx="121">
                  <c:v>290</c:v>
                </c:pt>
                <c:pt idx="122">
                  <c:v>220</c:v>
                </c:pt>
                <c:pt idx="123">
                  <c:v>200</c:v>
                </c:pt>
                <c:pt idx="124">
                  <c:v>200</c:v>
                </c:pt>
                <c:pt idx="125">
                  <c:v>200</c:v>
                </c:pt>
                <c:pt idx="126">
                  <c:v>200</c:v>
                </c:pt>
                <c:pt idx="127">
                  <c:v>260</c:v>
                </c:pt>
                <c:pt idx="128">
                  <c:v>226</c:v>
                </c:pt>
                <c:pt idx="130">
                  <c:v>220</c:v>
                </c:pt>
                <c:pt idx="131">
                  <c:v>320</c:v>
                </c:pt>
                <c:pt idx="132">
                  <c:v>245</c:v>
                </c:pt>
                <c:pt idx="133">
                  <c:v>240</c:v>
                </c:pt>
                <c:pt idx="134">
                  <c:v>240</c:v>
                </c:pt>
                <c:pt idx="135">
                  <c:v>230</c:v>
                </c:pt>
                <c:pt idx="136">
                  <c:v>240</c:v>
                </c:pt>
                <c:pt idx="137">
                  <c:v>260</c:v>
                </c:pt>
                <c:pt idx="138">
                  <c:v>283</c:v>
                </c:pt>
                <c:pt idx="139">
                  <c:v>240</c:v>
                </c:pt>
                <c:pt idx="140">
                  <c:v>294</c:v>
                </c:pt>
                <c:pt idx="141">
                  <c:v>300</c:v>
                </c:pt>
                <c:pt idx="142">
                  <c:v>256</c:v>
                </c:pt>
              </c:numCache>
            </c:numRef>
          </c:xVal>
          <c:yVal>
            <c:numRef>
              <c:f>Heterodyne!$AQ$2:$AQ$148</c:f>
              <c:numCache>
                <c:formatCode>General</c:formatCode>
                <c:ptCount val="14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27</c:v>
                </c:pt>
                <c:pt idx="46">
                  <c:v>22.9</c:v>
                </c:pt>
                <c:pt idx="47">
                  <c:v>#N/A</c:v>
                </c:pt>
                <c:pt idx="48">
                  <c:v>#N/A</c:v>
                </c:pt>
                <c:pt idx="49">
                  <c:v>#N/A</c:v>
                </c:pt>
                <c:pt idx="50">
                  <c:v>#N/A</c:v>
                </c:pt>
                <c:pt idx="51">
                  <c:v>29.9</c:v>
                </c:pt>
                <c:pt idx="52">
                  <c:v>15</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19</c:v>
                </c:pt>
                <c:pt idx="138">
                  <c:v>38</c:v>
                </c:pt>
                <c:pt idx="139">
                  <c:v>15</c:v>
                </c:pt>
                <c:pt idx="140">
                  <c:v>27</c:v>
                </c:pt>
                <c:pt idx="141">
                  <c:v>20</c:v>
                </c:pt>
                <c:pt idx="142">
                  <c:v>#N/A</c:v>
                </c:pt>
                <c:pt idx="143">
                  <c:v>#N/A</c:v>
                </c:pt>
                <c:pt idx="144">
                  <c:v>#N/A</c:v>
                </c:pt>
                <c:pt idx="145">
                  <c:v>#N/A</c:v>
                </c:pt>
                <c:pt idx="146">
                  <c:v>#N/A</c:v>
                </c:pt>
              </c:numCache>
            </c:numRef>
          </c:yVal>
          <c:smooth val="0"/>
          <c:extLst>
            <c:ext xmlns:c16="http://schemas.microsoft.com/office/drawing/2014/chart" uri="{C3380CC4-5D6E-409C-BE32-E72D297353CC}">
              <c16:uniqueId val="{00000003-3571-4D7B-B1F8-9B69F0480574}"/>
            </c:ext>
          </c:extLst>
        </c:ser>
        <c:ser>
          <c:idx val="4"/>
          <c:order val="4"/>
          <c:tx>
            <c:strRef>
              <c:f>Heterodyne!$AR$1</c:f>
              <c:strCache>
                <c:ptCount val="1"/>
                <c:pt idx="0">
                  <c:v>NF w/ LNA InPHEMT</c:v>
                </c:pt>
              </c:strCache>
            </c:strRef>
          </c:tx>
          <c:spPr>
            <a:ln w="25400" cap="rnd">
              <a:noFill/>
              <a:round/>
            </a:ln>
            <a:effectLst/>
          </c:spPr>
          <c:marker>
            <c:symbol val="circle"/>
            <c:size val="5"/>
            <c:spPr>
              <a:solidFill>
                <a:schemeClr val="accent5"/>
              </a:solidFill>
              <a:ln w="9525">
                <a:solidFill>
                  <a:schemeClr val="accent5"/>
                </a:solidFill>
              </a:ln>
              <a:effectLst/>
            </c:spPr>
          </c:marker>
          <c:xVal>
            <c:numRef>
              <c:f>Heterodyne!$C$2:$C$148</c:f>
              <c:numCache>
                <c:formatCode>General</c:formatCode>
                <c:ptCount val="147"/>
                <c:pt idx="0">
                  <c:v>304</c:v>
                </c:pt>
                <c:pt idx="1">
                  <c:v>304</c:v>
                </c:pt>
                <c:pt idx="3">
                  <c:v>62.5</c:v>
                </c:pt>
                <c:pt idx="4">
                  <c:v>75</c:v>
                </c:pt>
                <c:pt idx="5">
                  <c:v>92.5</c:v>
                </c:pt>
                <c:pt idx="6">
                  <c:v>115</c:v>
                </c:pt>
                <c:pt idx="7">
                  <c:v>140</c:v>
                </c:pt>
                <c:pt idx="8">
                  <c:v>180</c:v>
                </c:pt>
                <c:pt idx="9">
                  <c:v>215</c:v>
                </c:pt>
                <c:pt idx="10">
                  <c:v>275</c:v>
                </c:pt>
                <c:pt idx="11">
                  <c:v>330</c:v>
                </c:pt>
                <c:pt idx="12">
                  <c:v>415</c:v>
                </c:pt>
                <c:pt idx="13">
                  <c:v>500</c:v>
                </c:pt>
                <c:pt idx="14">
                  <c:v>625</c:v>
                </c:pt>
                <c:pt idx="15">
                  <c:v>750</c:v>
                </c:pt>
                <c:pt idx="16">
                  <c:v>925</c:v>
                </c:pt>
                <c:pt idx="17">
                  <c:v>1150</c:v>
                </c:pt>
                <c:pt idx="18">
                  <c:v>1400</c:v>
                </c:pt>
                <c:pt idx="19">
                  <c:v>2750</c:v>
                </c:pt>
                <c:pt idx="21">
                  <c:v>62.5</c:v>
                </c:pt>
                <c:pt idx="22">
                  <c:v>75</c:v>
                </c:pt>
                <c:pt idx="23">
                  <c:v>92.5</c:v>
                </c:pt>
                <c:pt idx="24">
                  <c:v>115</c:v>
                </c:pt>
                <c:pt idx="25">
                  <c:v>140</c:v>
                </c:pt>
                <c:pt idx="26">
                  <c:v>180</c:v>
                </c:pt>
                <c:pt idx="27">
                  <c:v>215</c:v>
                </c:pt>
                <c:pt idx="28">
                  <c:v>275</c:v>
                </c:pt>
                <c:pt idx="29">
                  <c:v>330</c:v>
                </c:pt>
                <c:pt idx="30">
                  <c:v>415</c:v>
                </c:pt>
                <c:pt idx="31">
                  <c:v>500</c:v>
                </c:pt>
                <c:pt idx="32">
                  <c:v>625</c:v>
                </c:pt>
                <c:pt idx="33">
                  <c:v>750</c:v>
                </c:pt>
                <c:pt idx="34">
                  <c:v>925</c:v>
                </c:pt>
                <c:pt idx="35">
                  <c:v>1150</c:v>
                </c:pt>
                <c:pt idx="37">
                  <c:v>308</c:v>
                </c:pt>
                <c:pt idx="38">
                  <c:v>275</c:v>
                </c:pt>
                <c:pt idx="39">
                  <c:v>330</c:v>
                </c:pt>
                <c:pt idx="40">
                  <c:v>415</c:v>
                </c:pt>
                <c:pt idx="41">
                  <c:v>240</c:v>
                </c:pt>
                <c:pt idx="42">
                  <c:v>290</c:v>
                </c:pt>
                <c:pt idx="43">
                  <c:v>400</c:v>
                </c:pt>
                <c:pt idx="44">
                  <c:v>230</c:v>
                </c:pt>
                <c:pt idx="45">
                  <c:v>290</c:v>
                </c:pt>
                <c:pt idx="46">
                  <c:v>266</c:v>
                </c:pt>
                <c:pt idx="47">
                  <c:v>240</c:v>
                </c:pt>
                <c:pt idx="48">
                  <c:v>240</c:v>
                </c:pt>
                <c:pt idx="49">
                  <c:v>240</c:v>
                </c:pt>
                <c:pt idx="50">
                  <c:v>320</c:v>
                </c:pt>
                <c:pt idx="51">
                  <c:v>200</c:v>
                </c:pt>
                <c:pt idx="52">
                  <c:v>240</c:v>
                </c:pt>
                <c:pt idx="54">
                  <c:v>670</c:v>
                </c:pt>
                <c:pt idx="55">
                  <c:v>670</c:v>
                </c:pt>
                <c:pt idx="56">
                  <c:v>670</c:v>
                </c:pt>
                <c:pt idx="57">
                  <c:v>670</c:v>
                </c:pt>
                <c:pt idx="58">
                  <c:v>670</c:v>
                </c:pt>
                <c:pt idx="59">
                  <c:v>670</c:v>
                </c:pt>
                <c:pt idx="60">
                  <c:v>291</c:v>
                </c:pt>
                <c:pt idx="61">
                  <c:v>291</c:v>
                </c:pt>
                <c:pt idx="62">
                  <c:v>291</c:v>
                </c:pt>
                <c:pt idx="63">
                  <c:v>204</c:v>
                </c:pt>
                <c:pt idx="64">
                  <c:v>202</c:v>
                </c:pt>
                <c:pt idx="65">
                  <c:v>195</c:v>
                </c:pt>
                <c:pt idx="66">
                  <c:v>118.5</c:v>
                </c:pt>
                <c:pt idx="67">
                  <c:v>117.5</c:v>
                </c:pt>
                <c:pt idx="68">
                  <c:v>116</c:v>
                </c:pt>
                <c:pt idx="69">
                  <c:v>115</c:v>
                </c:pt>
                <c:pt idx="70">
                  <c:v>125</c:v>
                </c:pt>
                <c:pt idx="71">
                  <c:v>125</c:v>
                </c:pt>
                <c:pt idx="72">
                  <c:v>125</c:v>
                </c:pt>
                <c:pt idx="73">
                  <c:v>400.005</c:v>
                </c:pt>
                <c:pt idx="74">
                  <c:v>370.005</c:v>
                </c:pt>
                <c:pt idx="75">
                  <c:v>300.10000000000002</c:v>
                </c:pt>
                <c:pt idx="76">
                  <c:v>301</c:v>
                </c:pt>
                <c:pt idx="77">
                  <c:v>301</c:v>
                </c:pt>
                <c:pt idx="78">
                  <c:v>241</c:v>
                </c:pt>
                <c:pt idx="79">
                  <c:v>300.05</c:v>
                </c:pt>
                <c:pt idx="80">
                  <c:v>300.05</c:v>
                </c:pt>
                <c:pt idx="81">
                  <c:v>300.05</c:v>
                </c:pt>
                <c:pt idx="82">
                  <c:v>300.10000000000002</c:v>
                </c:pt>
                <c:pt idx="83">
                  <c:v>300.10000000000002</c:v>
                </c:pt>
                <c:pt idx="84">
                  <c:v>600.1</c:v>
                </c:pt>
                <c:pt idx="85">
                  <c:v>600.1</c:v>
                </c:pt>
                <c:pt idx="86">
                  <c:v>235</c:v>
                </c:pt>
                <c:pt idx="87">
                  <c:v>260</c:v>
                </c:pt>
                <c:pt idx="88">
                  <c:v>180</c:v>
                </c:pt>
                <c:pt idx="89">
                  <c:v>200.1</c:v>
                </c:pt>
                <c:pt idx="90">
                  <c:v>200.1</c:v>
                </c:pt>
                <c:pt idx="91">
                  <c:v>140.19999999999999</c:v>
                </c:pt>
                <c:pt idx="92">
                  <c:v>140.1</c:v>
                </c:pt>
                <c:pt idx="93">
                  <c:v>120</c:v>
                </c:pt>
                <c:pt idx="94">
                  <c:v>120</c:v>
                </c:pt>
                <c:pt idx="95">
                  <c:v>120</c:v>
                </c:pt>
                <c:pt idx="96">
                  <c:v>180</c:v>
                </c:pt>
                <c:pt idx="97">
                  <c:v>220</c:v>
                </c:pt>
                <c:pt idx="98">
                  <c:v>92.5</c:v>
                </c:pt>
                <c:pt idx="99">
                  <c:v>97</c:v>
                </c:pt>
                <c:pt idx="100">
                  <c:v>300</c:v>
                </c:pt>
                <c:pt idx="101">
                  <c:v>338</c:v>
                </c:pt>
                <c:pt idx="102">
                  <c:v>270</c:v>
                </c:pt>
                <c:pt idx="103">
                  <c:v>298</c:v>
                </c:pt>
                <c:pt idx="104">
                  <c:v>187</c:v>
                </c:pt>
                <c:pt idx="105">
                  <c:v>195.5</c:v>
                </c:pt>
                <c:pt idx="106">
                  <c:v>140</c:v>
                </c:pt>
                <c:pt idx="107">
                  <c:v>140</c:v>
                </c:pt>
                <c:pt idx="108">
                  <c:v>140</c:v>
                </c:pt>
                <c:pt idx="109">
                  <c:v>140</c:v>
                </c:pt>
                <c:pt idx="110">
                  <c:v>140</c:v>
                </c:pt>
                <c:pt idx="111">
                  <c:v>143</c:v>
                </c:pt>
                <c:pt idx="112">
                  <c:v>77</c:v>
                </c:pt>
                <c:pt idx="113">
                  <c:v>77.400000000000006</c:v>
                </c:pt>
                <c:pt idx="114">
                  <c:v>200</c:v>
                </c:pt>
                <c:pt idx="115">
                  <c:v>178</c:v>
                </c:pt>
                <c:pt idx="116">
                  <c:v>180</c:v>
                </c:pt>
                <c:pt idx="117">
                  <c:v>210</c:v>
                </c:pt>
                <c:pt idx="118">
                  <c:v>210</c:v>
                </c:pt>
                <c:pt idx="119">
                  <c:v>250</c:v>
                </c:pt>
                <c:pt idx="120">
                  <c:v>297.5</c:v>
                </c:pt>
                <c:pt idx="121">
                  <c:v>290</c:v>
                </c:pt>
                <c:pt idx="122">
                  <c:v>220</c:v>
                </c:pt>
                <c:pt idx="123">
                  <c:v>200</c:v>
                </c:pt>
                <c:pt idx="124">
                  <c:v>200</c:v>
                </c:pt>
                <c:pt idx="125">
                  <c:v>200</c:v>
                </c:pt>
                <c:pt idx="126">
                  <c:v>200</c:v>
                </c:pt>
                <c:pt idx="127">
                  <c:v>260</c:v>
                </c:pt>
                <c:pt idx="128">
                  <c:v>226</c:v>
                </c:pt>
                <c:pt idx="130">
                  <c:v>220</c:v>
                </c:pt>
                <c:pt idx="131">
                  <c:v>320</c:v>
                </c:pt>
                <c:pt idx="132">
                  <c:v>245</c:v>
                </c:pt>
                <c:pt idx="133">
                  <c:v>240</c:v>
                </c:pt>
                <c:pt idx="134">
                  <c:v>240</c:v>
                </c:pt>
                <c:pt idx="135">
                  <c:v>230</c:v>
                </c:pt>
                <c:pt idx="136">
                  <c:v>240</c:v>
                </c:pt>
                <c:pt idx="137">
                  <c:v>260</c:v>
                </c:pt>
                <c:pt idx="138">
                  <c:v>283</c:v>
                </c:pt>
                <c:pt idx="139">
                  <c:v>240</c:v>
                </c:pt>
                <c:pt idx="140">
                  <c:v>294</c:v>
                </c:pt>
                <c:pt idx="141">
                  <c:v>300</c:v>
                </c:pt>
                <c:pt idx="142">
                  <c:v>256</c:v>
                </c:pt>
              </c:numCache>
            </c:numRef>
          </c:xVal>
          <c:yVal>
            <c:numRef>
              <c:f>Heterodyne!$AR$2:$AR$148</c:f>
              <c:numCache>
                <c:formatCode>General</c:formatCode>
                <c:ptCount val="14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9.6</c:v>
                </c:pt>
                <c:pt idx="57">
                  <c:v>16</c:v>
                </c:pt>
                <c:pt idx="58">
                  <c:v>#N/A</c:v>
                </c:pt>
                <c:pt idx="59">
                  <c:v>15</c:v>
                </c:pt>
                <c:pt idx="60">
                  <c:v>#N/A</c:v>
                </c:pt>
                <c:pt idx="61">
                  <c:v>15.04</c:v>
                </c:pt>
                <c:pt idx="62">
                  <c:v>#N/A</c:v>
                </c:pt>
                <c:pt idx="63">
                  <c:v>#N/A</c:v>
                </c:pt>
                <c:pt idx="64">
                  <c:v>#N/A</c:v>
                </c:pt>
                <c:pt idx="65">
                  <c:v>6</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numCache>
            </c:numRef>
          </c:yVal>
          <c:smooth val="0"/>
          <c:extLst>
            <c:ext xmlns:c16="http://schemas.microsoft.com/office/drawing/2014/chart" uri="{C3380CC4-5D6E-409C-BE32-E72D297353CC}">
              <c16:uniqueId val="{00000004-3571-4D7B-B1F8-9B69F0480574}"/>
            </c:ext>
          </c:extLst>
        </c:ser>
        <c:ser>
          <c:idx val="5"/>
          <c:order val="5"/>
          <c:tx>
            <c:strRef>
              <c:f>Heterodyne!$AS$1</c:f>
              <c:strCache>
                <c:ptCount val="1"/>
                <c:pt idx="0">
                  <c:v>NF w/o LNA InPHEMT</c:v>
                </c:pt>
              </c:strCache>
            </c:strRef>
          </c:tx>
          <c:spPr>
            <a:ln w="25400" cap="rnd">
              <a:noFill/>
              <a:round/>
            </a:ln>
            <a:effectLst/>
          </c:spPr>
          <c:marker>
            <c:symbol val="circle"/>
            <c:size val="5"/>
            <c:spPr>
              <a:solidFill>
                <a:schemeClr val="accent6"/>
              </a:solidFill>
              <a:ln w="9525">
                <a:solidFill>
                  <a:schemeClr val="accent6"/>
                </a:solidFill>
              </a:ln>
              <a:effectLst/>
            </c:spPr>
          </c:marker>
          <c:xVal>
            <c:numRef>
              <c:f>Heterodyne!$C$2:$C$148</c:f>
              <c:numCache>
                <c:formatCode>General</c:formatCode>
                <c:ptCount val="147"/>
                <c:pt idx="0">
                  <c:v>304</c:v>
                </c:pt>
                <c:pt idx="1">
                  <c:v>304</c:v>
                </c:pt>
                <c:pt idx="3">
                  <c:v>62.5</c:v>
                </c:pt>
                <c:pt idx="4">
                  <c:v>75</c:v>
                </c:pt>
                <c:pt idx="5">
                  <c:v>92.5</c:v>
                </c:pt>
                <c:pt idx="6">
                  <c:v>115</c:v>
                </c:pt>
                <c:pt idx="7">
                  <c:v>140</c:v>
                </c:pt>
                <c:pt idx="8">
                  <c:v>180</c:v>
                </c:pt>
                <c:pt idx="9">
                  <c:v>215</c:v>
                </c:pt>
                <c:pt idx="10">
                  <c:v>275</c:v>
                </c:pt>
                <c:pt idx="11">
                  <c:v>330</c:v>
                </c:pt>
                <c:pt idx="12">
                  <c:v>415</c:v>
                </c:pt>
                <c:pt idx="13">
                  <c:v>500</c:v>
                </c:pt>
                <c:pt idx="14">
                  <c:v>625</c:v>
                </c:pt>
                <c:pt idx="15">
                  <c:v>750</c:v>
                </c:pt>
                <c:pt idx="16">
                  <c:v>925</c:v>
                </c:pt>
                <c:pt idx="17">
                  <c:v>1150</c:v>
                </c:pt>
                <c:pt idx="18">
                  <c:v>1400</c:v>
                </c:pt>
                <c:pt idx="19">
                  <c:v>2750</c:v>
                </c:pt>
                <c:pt idx="21">
                  <c:v>62.5</c:v>
                </c:pt>
                <c:pt idx="22">
                  <c:v>75</c:v>
                </c:pt>
                <c:pt idx="23">
                  <c:v>92.5</c:v>
                </c:pt>
                <c:pt idx="24">
                  <c:v>115</c:v>
                </c:pt>
                <c:pt idx="25">
                  <c:v>140</c:v>
                </c:pt>
                <c:pt idx="26">
                  <c:v>180</c:v>
                </c:pt>
                <c:pt idx="27">
                  <c:v>215</c:v>
                </c:pt>
                <c:pt idx="28">
                  <c:v>275</c:v>
                </c:pt>
                <c:pt idx="29">
                  <c:v>330</c:v>
                </c:pt>
                <c:pt idx="30">
                  <c:v>415</c:v>
                </c:pt>
                <c:pt idx="31">
                  <c:v>500</c:v>
                </c:pt>
                <c:pt idx="32">
                  <c:v>625</c:v>
                </c:pt>
                <c:pt idx="33">
                  <c:v>750</c:v>
                </c:pt>
                <c:pt idx="34">
                  <c:v>925</c:v>
                </c:pt>
                <c:pt idx="35">
                  <c:v>1150</c:v>
                </c:pt>
                <c:pt idx="37">
                  <c:v>308</c:v>
                </c:pt>
                <c:pt idx="38">
                  <c:v>275</c:v>
                </c:pt>
                <c:pt idx="39">
                  <c:v>330</c:v>
                </c:pt>
                <c:pt idx="40">
                  <c:v>415</c:v>
                </c:pt>
                <c:pt idx="41">
                  <c:v>240</c:v>
                </c:pt>
                <c:pt idx="42">
                  <c:v>290</c:v>
                </c:pt>
                <c:pt idx="43">
                  <c:v>400</c:v>
                </c:pt>
                <c:pt idx="44">
                  <c:v>230</c:v>
                </c:pt>
                <c:pt idx="45">
                  <c:v>290</c:v>
                </c:pt>
                <c:pt idx="46">
                  <c:v>266</c:v>
                </c:pt>
                <c:pt idx="47">
                  <c:v>240</c:v>
                </c:pt>
                <c:pt idx="48">
                  <c:v>240</c:v>
                </c:pt>
                <c:pt idx="49">
                  <c:v>240</c:v>
                </c:pt>
                <c:pt idx="50">
                  <c:v>320</c:v>
                </c:pt>
                <c:pt idx="51">
                  <c:v>200</c:v>
                </c:pt>
                <c:pt idx="52">
                  <c:v>240</c:v>
                </c:pt>
                <c:pt idx="54">
                  <c:v>670</c:v>
                </c:pt>
                <c:pt idx="55">
                  <c:v>670</c:v>
                </c:pt>
                <c:pt idx="56">
                  <c:v>670</c:v>
                </c:pt>
                <c:pt idx="57">
                  <c:v>670</c:v>
                </c:pt>
                <c:pt idx="58">
                  <c:v>670</c:v>
                </c:pt>
                <c:pt idx="59">
                  <c:v>670</c:v>
                </c:pt>
                <c:pt idx="60">
                  <c:v>291</c:v>
                </c:pt>
                <c:pt idx="61">
                  <c:v>291</c:v>
                </c:pt>
                <c:pt idx="62">
                  <c:v>291</c:v>
                </c:pt>
                <c:pt idx="63">
                  <c:v>204</c:v>
                </c:pt>
                <c:pt idx="64">
                  <c:v>202</c:v>
                </c:pt>
                <c:pt idx="65">
                  <c:v>195</c:v>
                </c:pt>
                <c:pt idx="66">
                  <c:v>118.5</c:v>
                </c:pt>
                <c:pt idx="67">
                  <c:v>117.5</c:v>
                </c:pt>
                <c:pt idx="68">
                  <c:v>116</c:v>
                </c:pt>
                <c:pt idx="69">
                  <c:v>115</c:v>
                </c:pt>
                <c:pt idx="70">
                  <c:v>125</c:v>
                </c:pt>
                <c:pt idx="71">
                  <c:v>125</c:v>
                </c:pt>
                <c:pt idx="72">
                  <c:v>125</c:v>
                </c:pt>
                <c:pt idx="73">
                  <c:v>400.005</c:v>
                </c:pt>
                <c:pt idx="74">
                  <c:v>370.005</c:v>
                </c:pt>
                <c:pt idx="75">
                  <c:v>300.10000000000002</c:v>
                </c:pt>
                <c:pt idx="76">
                  <c:v>301</c:v>
                </c:pt>
                <c:pt idx="77">
                  <c:v>301</c:v>
                </c:pt>
                <c:pt idx="78">
                  <c:v>241</c:v>
                </c:pt>
                <c:pt idx="79">
                  <c:v>300.05</c:v>
                </c:pt>
                <c:pt idx="80">
                  <c:v>300.05</c:v>
                </c:pt>
                <c:pt idx="81">
                  <c:v>300.05</c:v>
                </c:pt>
                <c:pt idx="82">
                  <c:v>300.10000000000002</c:v>
                </c:pt>
                <c:pt idx="83">
                  <c:v>300.10000000000002</c:v>
                </c:pt>
                <c:pt idx="84">
                  <c:v>600.1</c:v>
                </c:pt>
                <c:pt idx="85">
                  <c:v>600.1</c:v>
                </c:pt>
                <c:pt idx="86">
                  <c:v>235</c:v>
                </c:pt>
                <c:pt idx="87">
                  <c:v>260</c:v>
                </c:pt>
                <c:pt idx="88">
                  <c:v>180</c:v>
                </c:pt>
                <c:pt idx="89">
                  <c:v>200.1</c:v>
                </c:pt>
                <c:pt idx="90">
                  <c:v>200.1</c:v>
                </c:pt>
                <c:pt idx="91">
                  <c:v>140.19999999999999</c:v>
                </c:pt>
                <c:pt idx="92">
                  <c:v>140.1</c:v>
                </c:pt>
                <c:pt idx="93">
                  <c:v>120</c:v>
                </c:pt>
                <c:pt idx="94">
                  <c:v>120</c:v>
                </c:pt>
                <c:pt idx="95">
                  <c:v>120</c:v>
                </c:pt>
                <c:pt idx="96">
                  <c:v>180</c:v>
                </c:pt>
                <c:pt idx="97">
                  <c:v>220</c:v>
                </c:pt>
                <c:pt idx="98">
                  <c:v>92.5</c:v>
                </c:pt>
                <c:pt idx="99">
                  <c:v>97</c:v>
                </c:pt>
                <c:pt idx="100">
                  <c:v>300</c:v>
                </c:pt>
                <c:pt idx="101">
                  <c:v>338</c:v>
                </c:pt>
                <c:pt idx="102">
                  <c:v>270</c:v>
                </c:pt>
                <c:pt idx="103">
                  <c:v>298</c:v>
                </c:pt>
                <c:pt idx="104">
                  <c:v>187</c:v>
                </c:pt>
                <c:pt idx="105">
                  <c:v>195.5</c:v>
                </c:pt>
                <c:pt idx="106">
                  <c:v>140</c:v>
                </c:pt>
                <c:pt idx="107">
                  <c:v>140</c:v>
                </c:pt>
                <c:pt idx="108">
                  <c:v>140</c:v>
                </c:pt>
                <c:pt idx="109">
                  <c:v>140</c:v>
                </c:pt>
                <c:pt idx="110">
                  <c:v>140</c:v>
                </c:pt>
                <c:pt idx="111">
                  <c:v>143</c:v>
                </c:pt>
                <c:pt idx="112">
                  <c:v>77</c:v>
                </c:pt>
                <c:pt idx="113">
                  <c:v>77.400000000000006</c:v>
                </c:pt>
                <c:pt idx="114">
                  <c:v>200</c:v>
                </c:pt>
                <c:pt idx="115">
                  <c:v>178</c:v>
                </c:pt>
                <c:pt idx="116">
                  <c:v>180</c:v>
                </c:pt>
                <c:pt idx="117">
                  <c:v>210</c:v>
                </c:pt>
                <c:pt idx="118">
                  <c:v>210</c:v>
                </c:pt>
                <c:pt idx="119">
                  <c:v>250</c:v>
                </c:pt>
                <c:pt idx="120">
                  <c:v>297.5</c:v>
                </c:pt>
                <c:pt idx="121">
                  <c:v>290</c:v>
                </c:pt>
                <c:pt idx="122">
                  <c:v>220</c:v>
                </c:pt>
                <c:pt idx="123">
                  <c:v>200</c:v>
                </c:pt>
                <c:pt idx="124">
                  <c:v>200</c:v>
                </c:pt>
                <c:pt idx="125">
                  <c:v>200</c:v>
                </c:pt>
                <c:pt idx="126">
                  <c:v>200</c:v>
                </c:pt>
                <c:pt idx="127">
                  <c:v>260</c:v>
                </c:pt>
                <c:pt idx="128">
                  <c:v>226</c:v>
                </c:pt>
                <c:pt idx="130">
                  <c:v>220</c:v>
                </c:pt>
                <c:pt idx="131">
                  <c:v>320</c:v>
                </c:pt>
                <c:pt idx="132">
                  <c:v>245</c:v>
                </c:pt>
                <c:pt idx="133">
                  <c:v>240</c:v>
                </c:pt>
                <c:pt idx="134">
                  <c:v>240</c:v>
                </c:pt>
                <c:pt idx="135">
                  <c:v>230</c:v>
                </c:pt>
                <c:pt idx="136">
                  <c:v>240</c:v>
                </c:pt>
                <c:pt idx="137">
                  <c:v>260</c:v>
                </c:pt>
                <c:pt idx="138">
                  <c:v>283</c:v>
                </c:pt>
                <c:pt idx="139">
                  <c:v>240</c:v>
                </c:pt>
                <c:pt idx="140">
                  <c:v>294</c:v>
                </c:pt>
                <c:pt idx="141">
                  <c:v>300</c:v>
                </c:pt>
                <c:pt idx="142">
                  <c:v>256</c:v>
                </c:pt>
              </c:numCache>
            </c:numRef>
          </c:xVal>
          <c:yVal>
            <c:numRef>
              <c:f>Heterodyne!$AS$2:$AS$148</c:f>
              <c:numCache>
                <c:formatCode>General</c:formatCode>
                <c:ptCount val="14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17</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numCache>
            </c:numRef>
          </c:yVal>
          <c:smooth val="0"/>
          <c:extLst>
            <c:ext xmlns:c16="http://schemas.microsoft.com/office/drawing/2014/chart" uri="{C3380CC4-5D6E-409C-BE32-E72D297353CC}">
              <c16:uniqueId val="{00000005-3571-4D7B-B1F8-9B69F0480574}"/>
            </c:ext>
          </c:extLst>
        </c:ser>
        <c:ser>
          <c:idx val="6"/>
          <c:order val="6"/>
          <c:tx>
            <c:strRef>
              <c:f>Heterodyne!$AT$1</c:f>
              <c:strCache>
                <c:ptCount val="1"/>
                <c:pt idx="0">
                  <c:v>NF w/ LNA mHEMT</c:v>
                </c:pt>
              </c:strCache>
            </c:strRef>
          </c:tx>
          <c:spPr>
            <a:ln w="25400" cap="rnd">
              <a:noFill/>
              <a:round/>
            </a:ln>
            <a:effectLst/>
          </c:spPr>
          <c:marker>
            <c:symbol val="circle"/>
            <c:size val="5"/>
            <c:spPr>
              <a:solidFill>
                <a:schemeClr val="accent1">
                  <a:lumMod val="60000"/>
                </a:schemeClr>
              </a:solidFill>
              <a:ln w="9525">
                <a:solidFill>
                  <a:schemeClr val="accent1">
                    <a:lumMod val="60000"/>
                  </a:schemeClr>
                </a:solidFill>
              </a:ln>
              <a:effectLst/>
            </c:spPr>
          </c:marker>
          <c:xVal>
            <c:numRef>
              <c:f>Heterodyne!$C$2:$C$148</c:f>
              <c:numCache>
                <c:formatCode>General</c:formatCode>
                <c:ptCount val="147"/>
                <c:pt idx="0">
                  <c:v>304</c:v>
                </c:pt>
                <c:pt idx="1">
                  <c:v>304</c:v>
                </c:pt>
                <c:pt idx="3">
                  <c:v>62.5</c:v>
                </c:pt>
                <c:pt idx="4">
                  <c:v>75</c:v>
                </c:pt>
                <c:pt idx="5">
                  <c:v>92.5</c:v>
                </c:pt>
                <c:pt idx="6">
                  <c:v>115</c:v>
                </c:pt>
                <c:pt idx="7">
                  <c:v>140</c:v>
                </c:pt>
                <c:pt idx="8">
                  <c:v>180</c:v>
                </c:pt>
                <c:pt idx="9">
                  <c:v>215</c:v>
                </c:pt>
                <c:pt idx="10">
                  <c:v>275</c:v>
                </c:pt>
                <c:pt idx="11">
                  <c:v>330</c:v>
                </c:pt>
                <c:pt idx="12">
                  <c:v>415</c:v>
                </c:pt>
                <c:pt idx="13">
                  <c:v>500</c:v>
                </c:pt>
                <c:pt idx="14">
                  <c:v>625</c:v>
                </c:pt>
                <c:pt idx="15">
                  <c:v>750</c:v>
                </c:pt>
                <c:pt idx="16">
                  <c:v>925</c:v>
                </c:pt>
                <c:pt idx="17">
                  <c:v>1150</c:v>
                </c:pt>
                <c:pt idx="18">
                  <c:v>1400</c:v>
                </c:pt>
                <c:pt idx="19">
                  <c:v>2750</c:v>
                </c:pt>
                <c:pt idx="21">
                  <c:v>62.5</c:v>
                </c:pt>
                <c:pt idx="22">
                  <c:v>75</c:v>
                </c:pt>
                <c:pt idx="23">
                  <c:v>92.5</c:v>
                </c:pt>
                <c:pt idx="24">
                  <c:v>115</c:v>
                </c:pt>
                <c:pt idx="25">
                  <c:v>140</c:v>
                </c:pt>
                <c:pt idx="26">
                  <c:v>180</c:v>
                </c:pt>
                <c:pt idx="27">
                  <c:v>215</c:v>
                </c:pt>
                <c:pt idx="28">
                  <c:v>275</c:v>
                </c:pt>
                <c:pt idx="29">
                  <c:v>330</c:v>
                </c:pt>
                <c:pt idx="30">
                  <c:v>415</c:v>
                </c:pt>
                <c:pt idx="31">
                  <c:v>500</c:v>
                </c:pt>
                <c:pt idx="32">
                  <c:v>625</c:v>
                </c:pt>
                <c:pt idx="33">
                  <c:v>750</c:v>
                </c:pt>
                <c:pt idx="34">
                  <c:v>925</c:v>
                </c:pt>
                <c:pt idx="35">
                  <c:v>1150</c:v>
                </c:pt>
                <c:pt idx="37">
                  <c:v>308</c:v>
                </c:pt>
                <c:pt idx="38">
                  <c:v>275</c:v>
                </c:pt>
                <c:pt idx="39">
                  <c:v>330</c:v>
                </c:pt>
                <c:pt idx="40">
                  <c:v>415</c:v>
                </c:pt>
                <c:pt idx="41">
                  <c:v>240</c:v>
                </c:pt>
                <c:pt idx="42">
                  <c:v>290</c:v>
                </c:pt>
                <c:pt idx="43">
                  <c:v>400</c:v>
                </c:pt>
                <c:pt idx="44">
                  <c:v>230</c:v>
                </c:pt>
                <c:pt idx="45">
                  <c:v>290</c:v>
                </c:pt>
                <c:pt idx="46">
                  <c:v>266</c:v>
                </c:pt>
                <c:pt idx="47">
                  <c:v>240</c:v>
                </c:pt>
                <c:pt idx="48">
                  <c:v>240</c:v>
                </c:pt>
                <c:pt idx="49">
                  <c:v>240</c:v>
                </c:pt>
                <c:pt idx="50">
                  <c:v>320</c:v>
                </c:pt>
                <c:pt idx="51">
                  <c:v>200</c:v>
                </c:pt>
                <c:pt idx="52">
                  <c:v>240</c:v>
                </c:pt>
                <c:pt idx="54">
                  <c:v>670</c:v>
                </c:pt>
                <c:pt idx="55">
                  <c:v>670</c:v>
                </c:pt>
                <c:pt idx="56">
                  <c:v>670</c:v>
                </c:pt>
                <c:pt idx="57">
                  <c:v>670</c:v>
                </c:pt>
                <c:pt idx="58">
                  <c:v>670</c:v>
                </c:pt>
                <c:pt idx="59">
                  <c:v>670</c:v>
                </c:pt>
                <c:pt idx="60">
                  <c:v>291</c:v>
                </c:pt>
                <c:pt idx="61">
                  <c:v>291</c:v>
                </c:pt>
                <c:pt idx="62">
                  <c:v>291</c:v>
                </c:pt>
                <c:pt idx="63">
                  <c:v>204</c:v>
                </c:pt>
                <c:pt idx="64">
                  <c:v>202</c:v>
                </c:pt>
                <c:pt idx="65">
                  <c:v>195</c:v>
                </c:pt>
                <c:pt idx="66">
                  <c:v>118.5</c:v>
                </c:pt>
                <c:pt idx="67">
                  <c:v>117.5</c:v>
                </c:pt>
                <c:pt idx="68">
                  <c:v>116</c:v>
                </c:pt>
                <c:pt idx="69">
                  <c:v>115</c:v>
                </c:pt>
                <c:pt idx="70">
                  <c:v>125</c:v>
                </c:pt>
                <c:pt idx="71">
                  <c:v>125</c:v>
                </c:pt>
                <c:pt idx="72">
                  <c:v>125</c:v>
                </c:pt>
                <c:pt idx="73">
                  <c:v>400.005</c:v>
                </c:pt>
                <c:pt idx="74">
                  <c:v>370.005</c:v>
                </c:pt>
                <c:pt idx="75">
                  <c:v>300.10000000000002</c:v>
                </c:pt>
                <c:pt idx="76">
                  <c:v>301</c:v>
                </c:pt>
                <c:pt idx="77">
                  <c:v>301</c:v>
                </c:pt>
                <c:pt idx="78">
                  <c:v>241</c:v>
                </c:pt>
                <c:pt idx="79">
                  <c:v>300.05</c:v>
                </c:pt>
                <c:pt idx="80">
                  <c:v>300.05</c:v>
                </c:pt>
                <c:pt idx="81">
                  <c:v>300.05</c:v>
                </c:pt>
                <c:pt idx="82">
                  <c:v>300.10000000000002</c:v>
                </c:pt>
                <c:pt idx="83">
                  <c:v>300.10000000000002</c:v>
                </c:pt>
                <c:pt idx="84">
                  <c:v>600.1</c:v>
                </c:pt>
                <c:pt idx="85">
                  <c:v>600.1</c:v>
                </c:pt>
                <c:pt idx="86">
                  <c:v>235</c:v>
                </c:pt>
                <c:pt idx="87">
                  <c:v>260</c:v>
                </c:pt>
                <c:pt idx="88">
                  <c:v>180</c:v>
                </c:pt>
                <c:pt idx="89">
                  <c:v>200.1</c:v>
                </c:pt>
                <c:pt idx="90">
                  <c:v>200.1</c:v>
                </c:pt>
                <c:pt idx="91">
                  <c:v>140.19999999999999</c:v>
                </c:pt>
                <c:pt idx="92">
                  <c:v>140.1</c:v>
                </c:pt>
                <c:pt idx="93">
                  <c:v>120</c:v>
                </c:pt>
                <c:pt idx="94">
                  <c:v>120</c:v>
                </c:pt>
                <c:pt idx="95">
                  <c:v>120</c:v>
                </c:pt>
                <c:pt idx="96">
                  <c:v>180</c:v>
                </c:pt>
                <c:pt idx="97">
                  <c:v>220</c:v>
                </c:pt>
                <c:pt idx="98">
                  <c:v>92.5</c:v>
                </c:pt>
                <c:pt idx="99">
                  <c:v>97</c:v>
                </c:pt>
                <c:pt idx="100">
                  <c:v>300</c:v>
                </c:pt>
                <c:pt idx="101">
                  <c:v>338</c:v>
                </c:pt>
                <c:pt idx="102">
                  <c:v>270</c:v>
                </c:pt>
                <c:pt idx="103">
                  <c:v>298</c:v>
                </c:pt>
                <c:pt idx="104">
                  <c:v>187</c:v>
                </c:pt>
                <c:pt idx="105">
                  <c:v>195.5</c:v>
                </c:pt>
                <c:pt idx="106">
                  <c:v>140</c:v>
                </c:pt>
                <c:pt idx="107">
                  <c:v>140</c:v>
                </c:pt>
                <c:pt idx="108">
                  <c:v>140</c:v>
                </c:pt>
                <c:pt idx="109">
                  <c:v>140</c:v>
                </c:pt>
                <c:pt idx="110">
                  <c:v>140</c:v>
                </c:pt>
                <c:pt idx="111">
                  <c:v>143</c:v>
                </c:pt>
                <c:pt idx="112">
                  <c:v>77</c:v>
                </c:pt>
                <c:pt idx="113">
                  <c:v>77.400000000000006</c:v>
                </c:pt>
                <c:pt idx="114">
                  <c:v>200</c:v>
                </c:pt>
                <c:pt idx="115">
                  <c:v>178</c:v>
                </c:pt>
                <c:pt idx="116">
                  <c:v>180</c:v>
                </c:pt>
                <c:pt idx="117">
                  <c:v>210</c:v>
                </c:pt>
                <c:pt idx="118">
                  <c:v>210</c:v>
                </c:pt>
                <c:pt idx="119">
                  <c:v>250</c:v>
                </c:pt>
                <c:pt idx="120">
                  <c:v>297.5</c:v>
                </c:pt>
                <c:pt idx="121">
                  <c:v>290</c:v>
                </c:pt>
                <c:pt idx="122">
                  <c:v>220</c:v>
                </c:pt>
                <c:pt idx="123">
                  <c:v>200</c:v>
                </c:pt>
                <c:pt idx="124">
                  <c:v>200</c:v>
                </c:pt>
                <c:pt idx="125">
                  <c:v>200</c:v>
                </c:pt>
                <c:pt idx="126">
                  <c:v>200</c:v>
                </c:pt>
                <c:pt idx="127">
                  <c:v>260</c:v>
                </c:pt>
                <c:pt idx="128">
                  <c:v>226</c:v>
                </c:pt>
                <c:pt idx="130">
                  <c:v>220</c:v>
                </c:pt>
                <c:pt idx="131">
                  <c:v>320</c:v>
                </c:pt>
                <c:pt idx="132">
                  <c:v>245</c:v>
                </c:pt>
                <c:pt idx="133">
                  <c:v>240</c:v>
                </c:pt>
                <c:pt idx="134">
                  <c:v>240</c:v>
                </c:pt>
                <c:pt idx="135">
                  <c:v>230</c:v>
                </c:pt>
                <c:pt idx="136">
                  <c:v>240</c:v>
                </c:pt>
                <c:pt idx="137">
                  <c:v>260</c:v>
                </c:pt>
                <c:pt idx="138">
                  <c:v>283</c:v>
                </c:pt>
                <c:pt idx="139">
                  <c:v>240</c:v>
                </c:pt>
                <c:pt idx="140">
                  <c:v>294</c:v>
                </c:pt>
                <c:pt idx="141">
                  <c:v>300</c:v>
                </c:pt>
                <c:pt idx="142">
                  <c:v>256</c:v>
                </c:pt>
              </c:numCache>
            </c:numRef>
          </c:xVal>
          <c:yVal>
            <c:numRef>
              <c:f>Heterodyne!$AT$2:$AT$148</c:f>
              <c:numCache>
                <c:formatCode>General</c:formatCode>
                <c:ptCount val="14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8.5</c:v>
                </c:pt>
                <c:pt idx="74">
                  <c:v>8.5</c:v>
                </c:pt>
                <c:pt idx="75">
                  <c:v>7</c:v>
                </c:pt>
                <c:pt idx="76">
                  <c:v>#N/A</c:v>
                </c:pt>
                <c:pt idx="77">
                  <c:v>7.5</c:v>
                </c:pt>
                <c:pt idx="78">
                  <c:v>#N/A</c:v>
                </c:pt>
                <c:pt idx="79">
                  <c:v>#N/A</c:v>
                </c:pt>
                <c:pt idx="80">
                  <c:v>#N/A</c:v>
                </c:pt>
                <c:pt idx="81">
                  <c:v>7.6</c:v>
                </c:pt>
                <c:pt idx="82">
                  <c:v>#N/A</c:v>
                </c:pt>
                <c:pt idx="83">
                  <c:v>#N/A</c:v>
                </c:pt>
                <c:pt idx="84">
                  <c:v>#N/A</c:v>
                </c:pt>
                <c:pt idx="85">
                  <c:v>#N/A</c:v>
                </c:pt>
                <c:pt idx="86">
                  <c:v>#N/A</c:v>
                </c:pt>
                <c:pt idx="87">
                  <c:v>#N/A</c:v>
                </c:pt>
                <c:pt idx="88">
                  <c:v>6.5</c:v>
                </c:pt>
                <c:pt idx="89">
                  <c:v>#N/A</c:v>
                </c:pt>
                <c:pt idx="90">
                  <c:v>#N/A</c:v>
                </c:pt>
                <c:pt idx="91">
                  <c:v>#N/A</c:v>
                </c:pt>
                <c:pt idx="92">
                  <c:v>5.5</c:v>
                </c:pt>
                <c:pt idx="93">
                  <c:v>3</c:v>
                </c:pt>
                <c:pt idx="94">
                  <c:v>4</c:v>
                </c:pt>
                <c:pt idx="95">
                  <c:v>3.4</c:v>
                </c:pt>
                <c:pt idx="96">
                  <c:v>6.5</c:v>
                </c:pt>
                <c:pt idx="97">
                  <c:v>#N/A</c:v>
                </c:pt>
                <c:pt idx="98">
                  <c:v>14.75</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8.6</c:v>
                </c:pt>
                <c:pt idx="121">
                  <c:v>#N/A</c:v>
                </c:pt>
                <c:pt idx="122">
                  <c:v>8.4</c:v>
                </c:pt>
                <c:pt idx="123">
                  <c:v>#N/A</c:v>
                </c:pt>
                <c:pt idx="124">
                  <c:v>#N/A</c:v>
                </c:pt>
                <c:pt idx="125">
                  <c:v>#N/A</c:v>
                </c:pt>
                <c:pt idx="126">
                  <c:v>#N/A</c:v>
                </c:pt>
                <c:pt idx="127">
                  <c:v>#N/A</c:v>
                </c:pt>
                <c:pt idx="128">
                  <c:v>7</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numCache>
            </c:numRef>
          </c:yVal>
          <c:smooth val="0"/>
          <c:extLst>
            <c:ext xmlns:c16="http://schemas.microsoft.com/office/drawing/2014/chart" uri="{C3380CC4-5D6E-409C-BE32-E72D297353CC}">
              <c16:uniqueId val="{00000006-3571-4D7B-B1F8-9B69F0480574}"/>
            </c:ext>
          </c:extLst>
        </c:ser>
        <c:ser>
          <c:idx val="7"/>
          <c:order val="7"/>
          <c:tx>
            <c:strRef>
              <c:f>Heterodyne!$AU$1</c:f>
              <c:strCache>
                <c:ptCount val="1"/>
                <c:pt idx="0">
                  <c:v>NF w/o LNA mHEMT</c:v>
                </c:pt>
              </c:strCache>
            </c:strRef>
          </c:tx>
          <c:spPr>
            <a:ln w="25400" cap="rnd">
              <a:noFill/>
              <a:round/>
            </a:ln>
            <a:effectLst/>
          </c:spPr>
          <c:marker>
            <c:symbol val="circle"/>
            <c:size val="5"/>
            <c:spPr>
              <a:solidFill>
                <a:schemeClr val="accent2">
                  <a:lumMod val="60000"/>
                </a:schemeClr>
              </a:solidFill>
              <a:ln w="9525">
                <a:solidFill>
                  <a:schemeClr val="accent2">
                    <a:lumMod val="60000"/>
                  </a:schemeClr>
                </a:solidFill>
              </a:ln>
              <a:effectLst/>
            </c:spPr>
          </c:marker>
          <c:xVal>
            <c:numRef>
              <c:f>Heterodyne!$C$2:$C$148</c:f>
              <c:numCache>
                <c:formatCode>General</c:formatCode>
                <c:ptCount val="147"/>
                <c:pt idx="0">
                  <c:v>304</c:v>
                </c:pt>
                <c:pt idx="1">
                  <c:v>304</c:v>
                </c:pt>
                <c:pt idx="3">
                  <c:v>62.5</c:v>
                </c:pt>
                <c:pt idx="4">
                  <c:v>75</c:v>
                </c:pt>
                <c:pt idx="5">
                  <c:v>92.5</c:v>
                </c:pt>
                <c:pt idx="6">
                  <c:v>115</c:v>
                </c:pt>
                <c:pt idx="7">
                  <c:v>140</c:v>
                </c:pt>
                <c:pt idx="8">
                  <c:v>180</c:v>
                </c:pt>
                <c:pt idx="9">
                  <c:v>215</c:v>
                </c:pt>
                <c:pt idx="10">
                  <c:v>275</c:v>
                </c:pt>
                <c:pt idx="11">
                  <c:v>330</c:v>
                </c:pt>
                <c:pt idx="12">
                  <c:v>415</c:v>
                </c:pt>
                <c:pt idx="13">
                  <c:v>500</c:v>
                </c:pt>
                <c:pt idx="14">
                  <c:v>625</c:v>
                </c:pt>
                <c:pt idx="15">
                  <c:v>750</c:v>
                </c:pt>
                <c:pt idx="16">
                  <c:v>925</c:v>
                </c:pt>
                <c:pt idx="17">
                  <c:v>1150</c:v>
                </c:pt>
                <c:pt idx="18">
                  <c:v>1400</c:v>
                </c:pt>
                <c:pt idx="19">
                  <c:v>2750</c:v>
                </c:pt>
                <c:pt idx="21">
                  <c:v>62.5</c:v>
                </c:pt>
                <c:pt idx="22">
                  <c:v>75</c:v>
                </c:pt>
                <c:pt idx="23">
                  <c:v>92.5</c:v>
                </c:pt>
                <c:pt idx="24">
                  <c:v>115</c:v>
                </c:pt>
                <c:pt idx="25">
                  <c:v>140</c:v>
                </c:pt>
                <c:pt idx="26">
                  <c:v>180</c:v>
                </c:pt>
                <c:pt idx="27">
                  <c:v>215</c:v>
                </c:pt>
                <c:pt idx="28">
                  <c:v>275</c:v>
                </c:pt>
                <c:pt idx="29">
                  <c:v>330</c:v>
                </c:pt>
                <c:pt idx="30">
                  <c:v>415</c:v>
                </c:pt>
                <c:pt idx="31">
                  <c:v>500</c:v>
                </c:pt>
                <c:pt idx="32">
                  <c:v>625</c:v>
                </c:pt>
                <c:pt idx="33">
                  <c:v>750</c:v>
                </c:pt>
                <c:pt idx="34">
                  <c:v>925</c:v>
                </c:pt>
                <c:pt idx="35">
                  <c:v>1150</c:v>
                </c:pt>
                <c:pt idx="37">
                  <c:v>308</c:v>
                </c:pt>
                <c:pt idx="38">
                  <c:v>275</c:v>
                </c:pt>
                <c:pt idx="39">
                  <c:v>330</c:v>
                </c:pt>
                <c:pt idx="40">
                  <c:v>415</c:v>
                </c:pt>
                <c:pt idx="41">
                  <c:v>240</c:v>
                </c:pt>
                <c:pt idx="42">
                  <c:v>290</c:v>
                </c:pt>
                <c:pt idx="43">
                  <c:v>400</c:v>
                </c:pt>
                <c:pt idx="44">
                  <c:v>230</c:v>
                </c:pt>
                <c:pt idx="45">
                  <c:v>290</c:v>
                </c:pt>
                <c:pt idx="46">
                  <c:v>266</c:v>
                </c:pt>
                <c:pt idx="47">
                  <c:v>240</c:v>
                </c:pt>
                <c:pt idx="48">
                  <c:v>240</c:v>
                </c:pt>
                <c:pt idx="49">
                  <c:v>240</c:v>
                </c:pt>
                <c:pt idx="50">
                  <c:v>320</c:v>
                </c:pt>
                <c:pt idx="51">
                  <c:v>200</c:v>
                </c:pt>
                <c:pt idx="52">
                  <c:v>240</c:v>
                </c:pt>
                <c:pt idx="54">
                  <c:v>670</c:v>
                </c:pt>
                <c:pt idx="55">
                  <c:v>670</c:v>
                </c:pt>
                <c:pt idx="56">
                  <c:v>670</c:v>
                </c:pt>
                <c:pt idx="57">
                  <c:v>670</c:v>
                </c:pt>
                <c:pt idx="58">
                  <c:v>670</c:v>
                </c:pt>
                <c:pt idx="59">
                  <c:v>670</c:v>
                </c:pt>
                <c:pt idx="60">
                  <c:v>291</c:v>
                </c:pt>
                <c:pt idx="61">
                  <c:v>291</c:v>
                </c:pt>
                <c:pt idx="62">
                  <c:v>291</c:v>
                </c:pt>
                <c:pt idx="63">
                  <c:v>204</c:v>
                </c:pt>
                <c:pt idx="64">
                  <c:v>202</c:v>
                </c:pt>
                <c:pt idx="65">
                  <c:v>195</c:v>
                </c:pt>
                <c:pt idx="66">
                  <c:v>118.5</c:v>
                </c:pt>
                <c:pt idx="67">
                  <c:v>117.5</c:v>
                </c:pt>
                <c:pt idx="68">
                  <c:v>116</c:v>
                </c:pt>
                <c:pt idx="69">
                  <c:v>115</c:v>
                </c:pt>
                <c:pt idx="70">
                  <c:v>125</c:v>
                </c:pt>
                <c:pt idx="71">
                  <c:v>125</c:v>
                </c:pt>
                <c:pt idx="72">
                  <c:v>125</c:v>
                </c:pt>
                <c:pt idx="73">
                  <c:v>400.005</c:v>
                </c:pt>
                <c:pt idx="74">
                  <c:v>370.005</c:v>
                </c:pt>
                <c:pt idx="75">
                  <c:v>300.10000000000002</c:v>
                </c:pt>
                <c:pt idx="76">
                  <c:v>301</c:v>
                </c:pt>
                <c:pt idx="77">
                  <c:v>301</c:v>
                </c:pt>
                <c:pt idx="78">
                  <c:v>241</c:v>
                </c:pt>
                <c:pt idx="79">
                  <c:v>300.05</c:v>
                </c:pt>
                <c:pt idx="80">
                  <c:v>300.05</c:v>
                </c:pt>
                <c:pt idx="81">
                  <c:v>300.05</c:v>
                </c:pt>
                <c:pt idx="82">
                  <c:v>300.10000000000002</c:v>
                </c:pt>
                <c:pt idx="83">
                  <c:v>300.10000000000002</c:v>
                </c:pt>
                <c:pt idx="84">
                  <c:v>600.1</c:v>
                </c:pt>
                <c:pt idx="85">
                  <c:v>600.1</c:v>
                </c:pt>
                <c:pt idx="86">
                  <c:v>235</c:v>
                </c:pt>
                <c:pt idx="87">
                  <c:v>260</c:v>
                </c:pt>
                <c:pt idx="88">
                  <c:v>180</c:v>
                </c:pt>
                <c:pt idx="89">
                  <c:v>200.1</c:v>
                </c:pt>
                <c:pt idx="90">
                  <c:v>200.1</c:v>
                </c:pt>
                <c:pt idx="91">
                  <c:v>140.19999999999999</c:v>
                </c:pt>
                <c:pt idx="92">
                  <c:v>140.1</c:v>
                </c:pt>
                <c:pt idx="93">
                  <c:v>120</c:v>
                </c:pt>
                <c:pt idx="94">
                  <c:v>120</c:v>
                </c:pt>
                <c:pt idx="95">
                  <c:v>120</c:v>
                </c:pt>
                <c:pt idx="96">
                  <c:v>180</c:v>
                </c:pt>
                <c:pt idx="97">
                  <c:v>220</c:v>
                </c:pt>
                <c:pt idx="98">
                  <c:v>92.5</c:v>
                </c:pt>
                <c:pt idx="99">
                  <c:v>97</c:v>
                </c:pt>
                <c:pt idx="100">
                  <c:v>300</c:v>
                </c:pt>
                <c:pt idx="101">
                  <c:v>338</c:v>
                </c:pt>
                <c:pt idx="102">
                  <c:v>270</c:v>
                </c:pt>
                <c:pt idx="103">
                  <c:v>298</c:v>
                </c:pt>
                <c:pt idx="104">
                  <c:v>187</c:v>
                </c:pt>
                <c:pt idx="105">
                  <c:v>195.5</c:v>
                </c:pt>
                <c:pt idx="106">
                  <c:v>140</c:v>
                </c:pt>
                <c:pt idx="107">
                  <c:v>140</c:v>
                </c:pt>
                <c:pt idx="108">
                  <c:v>140</c:v>
                </c:pt>
                <c:pt idx="109">
                  <c:v>140</c:v>
                </c:pt>
                <c:pt idx="110">
                  <c:v>140</c:v>
                </c:pt>
                <c:pt idx="111">
                  <c:v>143</c:v>
                </c:pt>
                <c:pt idx="112">
                  <c:v>77</c:v>
                </c:pt>
                <c:pt idx="113">
                  <c:v>77.400000000000006</c:v>
                </c:pt>
                <c:pt idx="114">
                  <c:v>200</c:v>
                </c:pt>
                <c:pt idx="115">
                  <c:v>178</c:v>
                </c:pt>
                <c:pt idx="116">
                  <c:v>180</c:v>
                </c:pt>
                <c:pt idx="117">
                  <c:v>210</c:v>
                </c:pt>
                <c:pt idx="118">
                  <c:v>210</c:v>
                </c:pt>
                <c:pt idx="119">
                  <c:v>250</c:v>
                </c:pt>
                <c:pt idx="120">
                  <c:v>297.5</c:v>
                </c:pt>
                <c:pt idx="121">
                  <c:v>290</c:v>
                </c:pt>
                <c:pt idx="122">
                  <c:v>220</c:v>
                </c:pt>
                <c:pt idx="123">
                  <c:v>200</c:v>
                </c:pt>
                <c:pt idx="124">
                  <c:v>200</c:v>
                </c:pt>
                <c:pt idx="125">
                  <c:v>200</c:v>
                </c:pt>
                <c:pt idx="126">
                  <c:v>200</c:v>
                </c:pt>
                <c:pt idx="127">
                  <c:v>260</c:v>
                </c:pt>
                <c:pt idx="128">
                  <c:v>226</c:v>
                </c:pt>
                <c:pt idx="130">
                  <c:v>220</c:v>
                </c:pt>
                <c:pt idx="131">
                  <c:v>320</c:v>
                </c:pt>
                <c:pt idx="132">
                  <c:v>245</c:v>
                </c:pt>
                <c:pt idx="133">
                  <c:v>240</c:v>
                </c:pt>
                <c:pt idx="134">
                  <c:v>240</c:v>
                </c:pt>
                <c:pt idx="135">
                  <c:v>230</c:v>
                </c:pt>
                <c:pt idx="136">
                  <c:v>240</c:v>
                </c:pt>
                <c:pt idx="137">
                  <c:v>260</c:v>
                </c:pt>
                <c:pt idx="138">
                  <c:v>283</c:v>
                </c:pt>
                <c:pt idx="139">
                  <c:v>240</c:v>
                </c:pt>
                <c:pt idx="140">
                  <c:v>294</c:v>
                </c:pt>
                <c:pt idx="141">
                  <c:v>300</c:v>
                </c:pt>
                <c:pt idx="142">
                  <c:v>256</c:v>
                </c:pt>
              </c:numCache>
            </c:numRef>
          </c:xVal>
          <c:yVal>
            <c:numRef>
              <c:f>Heterodyne!$AU$2:$AU$148</c:f>
              <c:numCache>
                <c:formatCode>General</c:formatCode>
                <c:ptCount val="14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20</c:v>
                </c:pt>
                <c:pt idx="80">
                  <c:v>12</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9</c:v>
                </c:pt>
                <c:pt idx="125">
                  <c:v>#N/A</c:v>
                </c:pt>
                <c:pt idx="126">
                  <c:v>14</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numCache>
            </c:numRef>
          </c:yVal>
          <c:smooth val="0"/>
          <c:extLst>
            <c:ext xmlns:c16="http://schemas.microsoft.com/office/drawing/2014/chart" uri="{C3380CC4-5D6E-409C-BE32-E72D297353CC}">
              <c16:uniqueId val="{00000007-3571-4D7B-B1F8-9B69F0480574}"/>
            </c:ext>
          </c:extLst>
        </c:ser>
        <c:ser>
          <c:idx val="8"/>
          <c:order val="8"/>
          <c:tx>
            <c:strRef>
              <c:f>Heterodyne!$AV$1</c:f>
              <c:strCache>
                <c:ptCount val="1"/>
                <c:pt idx="0">
                  <c:v>NF w/ LNA InPHBT</c:v>
                </c:pt>
              </c:strCache>
            </c:strRef>
          </c:tx>
          <c:spPr>
            <a:ln w="25400" cap="rnd">
              <a:noFill/>
              <a:round/>
            </a:ln>
            <a:effectLst/>
          </c:spPr>
          <c:marker>
            <c:symbol val="circle"/>
            <c:size val="5"/>
            <c:spPr>
              <a:solidFill>
                <a:schemeClr val="accent3">
                  <a:lumMod val="60000"/>
                </a:schemeClr>
              </a:solidFill>
              <a:ln w="9525">
                <a:solidFill>
                  <a:schemeClr val="accent3">
                    <a:lumMod val="60000"/>
                  </a:schemeClr>
                </a:solidFill>
              </a:ln>
              <a:effectLst/>
            </c:spPr>
          </c:marker>
          <c:xVal>
            <c:numRef>
              <c:f>Heterodyne!$C$2:$C$148</c:f>
              <c:numCache>
                <c:formatCode>General</c:formatCode>
                <c:ptCount val="147"/>
                <c:pt idx="0">
                  <c:v>304</c:v>
                </c:pt>
                <c:pt idx="1">
                  <c:v>304</c:v>
                </c:pt>
                <c:pt idx="3">
                  <c:v>62.5</c:v>
                </c:pt>
                <c:pt idx="4">
                  <c:v>75</c:v>
                </c:pt>
                <c:pt idx="5">
                  <c:v>92.5</c:v>
                </c:pt>
                <c:pt idx="6">
                  <c:v>115</c:v>
                </c:pt>
                <c:pt idx="7">
                  <c:v>140</c:v>
                </c:pt>
                <c:pt idx="8">
                  <c:v>180</c:v>
                </c:pt>
                <c:pt idx="9">
                  <c:v>215</c:v>
                </c:pt>
                <c:pt idx="10">
                  <c:v>275</c:v>
                </c:pt>
                <c:pt idx="11">
                  <c:v>330</c:v>
                </c:pt>
                <c:pt idx="12">
                  <c:v>415</c:v>
                </c:pt>
                <c:pt idx="13">
                  <c:v>500</c:v>
                </c:pt>
                <c:pt idx="14">
                  <c:v>625</c:v>
                </c:pt>
                <c:pt idx="15">
                  <c:v>750</c:v>
                </c:pt>
                <c:pt idx="16">
                  <c:v>925</c:v>
                </c:pt>
                <c:pt idx="17">
                  <c:v>1150</c:v>
                </c:pt>
                <c:pt idx="18">
                  <c:v>1400</c:v>
                </c:pt>
                <c:pt idx="19">
                  <c:v>2750</c:v>
                </c:pt>
                <c:pt idx="21">
                  <c:v>62.5</c:v>
                </c:pt>
                <c:pt idx="22">
                  <c:v>75</c:v>
                </c:pt>
                <c:pt idx="23">
                  <c:v>92.5</c:v>
                </c:pt>
                <c:pt idx="24">
                  <c:v>115</c:v>
                </c:pt>
                <c:pt idx="25">
                  <c:v>140</c:v>
                </c:pt>
                <c:pt idx="26">
                  <c:v>180</c:v>
                </c:pt>
                <c:pt idx="27">
                  <c:v>215</c:v>
                </c:pt>
                <c:pt idx="28">
                  <c:v>275</c:v>
                </c:pt>
                <c:pt idx="29">
                  <c:v>330</c:v>
                </c:pt>
                <c:pt idx="30">
                  <c:v>415</c:v>
                </c:pt>
                <c:pt idx="31">
                  <c:v>500</c:v>
                </c:pt>
                <c:pt idx="32">
                  <c:v>625</c:v>
                </c:pt>
                <c:pt idx="33">
                  <c:v>750</c:v>
                </c:pt>
                <c:pt idx="34">
                  <c:v>925</c:v>
                </c:pt>
                <c:pt idx="35">
                  <c:v>1150</c:v>
                </c:pt>
                <c:pt idx="37">
                  <c:v>308</c:v>
                </c:pt>
                <c:pt idx="38">
                  <c:v>275</c:v>
                </c:pt>
                <c:pt idx="39">
                  <c:v>330</c:v>
                </c:pt>
                <c:pt idx="40">
                  <c:v>415</c:v>
                </c:pt>
                <c:pt idx="41">
                  <c:v>240</c:v>
                </c:pt>
                <c:pt idx="42">
                  <c:v>290</c:v>
                </c:pt>
                <c:pt idx="43">
                  <c:v>400</c:v>
                </c:pt>
                <c:pt idx="44">
                  <c:v>230</c:v>
                </c:pt>
                <c:pt idx="45">
                  <c:v>290</c:v>
                </c:pt>
                <c:pt idx="46">
                  <c:v>266</c:v>
                </c:pt>
                <c:pt idx="47">
                  <c:v>240</c:v>
                </c:pt>
                <c:pt idx="48">
                  <c:v>240</c:v>
                </c:pt>
                <c:pt idx="49">
                  <c:v>240</c:v>
                </c:pt>
                <c:pt idx="50">
                  <c:v>320</c:v>
                </c:pt>
                <c:pt idx="51">
                  <c:v>200</c:v>
                </c:pt>
                <c:pt idx="52">
                  <c:v>240</c:v>
                </c:pt>
                <c:pt idx="54">
                  <c:v>670</c:v>
                </c:pt>
                <c:pt idx="55">
                  <c:v>670</c:v>
                </c:pt>
                <c:pt idx="56">
                  <c:v>670</c:v>
                </c:pt>
                <c:pt idx="57">
                  <c:v>670</c:v>
                </c:pt>
                <c:pt idx="58">
                  <c:v>670</c:v>
                </c:pt>
                <c:pt idx="59">
                  <c:v>670</c:v>
                </c:pt>
                <c:pt idx="60">
                  <c:v>291</c:v>
                </c:pt>
                <c:pt idx="61">
                  <c:v>291</c:v>
                </c:pt>
                <c:pt idx="62">
                  <c:v>291</c:v>
                </c:pt>
                <c:pt idx="63">
                  <c:v>204</c:v>
                </c:pt>
                <c:pt idx="64">
                  <c:v>202</c:v>
                </c:pt>
                <c:pt idx="65">
                  <c:v>195</c:v>
                </c:pt>
                <c:pt idx="66">
                  <c:v>118.5</c:v>
                </c:pt>
                <c:pt idx="67">
                  <c:v>117.5</c:v>
                </c:pt>
                <c:pt idx="68">
                  <c:v>116</c:v>
                </c:pt>
                <c:pt idx="69">
                  <c:v>115</c:v>
                </c:pt>
                <c:pt idx="70">
                  <c:v>125</c:v>
                </c:pt>
                <c:pt idx="71">
                  <c:v>125</c:v>
                </c:pt>
                <c:pt idx="72">
                  <c:v>125</c:v>
                </c:pt>
                <c:pt idx="73">
                  <c:v>400.005</c:v>
                </c:pt>
                <c:pt idx="74">
                  <c:v>370.005</c:v>
                </c:pt>
                <c:pt idx="75">
                  <c:v>300.10000000000002</c:v>
                </c:pt>
                <c:pt idx="76">
                  <c:v>301</c:v>
                </c:pt>
                <c:pt idx="77">
                  <c:v>301</c:v>
                </c:pt>
                <c:pt idx="78">
                  <c:v>241</c:v>
                </c:pt>
                <c:pt idx="79">
                  <c:v>300.05</c:v>
                </c:pt>
                <c:pt idx="80">
                  <c:v>300.05</c:v>
                </c:pt>
                <c:pt idx="81">
                  <c:v>300.05</c:v>
                </c:pt>
                <c:pt idx="82">
                  <c:v>300.10000000000002</c:v>
                </c:pt>
                <c:pt idx="83">
                  <c:v>300.10000000000002</c:v>
                </c:pt>
                <c:pt idx="84">
                  <c:v>600.1</c:v>
                </c:pt>
                <c:pt idx="85">
                  <c:v>600.1</c:v>
                </c:pt>
                <c:pt idx="86">
                  <c:v>235</c:v>
                </c:pt>
                <c:pt idx="87">
                  <c:v>260</c:v>
                </c:pt>
                <c:pt idx="88">
                  <c:v>180</c:v>
                </c:pt>
                <c:pt idx="89">
                  <c:v>200.1</c:v>
                </c:pt>
                <c:pt idx="90">
                  <c:v>200.1</c:v>
                </c:pt>
                <c:pt idx="91">
                  <c:v>140.19999999999999</c:v>
                </c:pt>
                <c:pt idx="92">
                  <c:v>140.1</c:v>
                </c:pt>
                <c:pt idx="93">
                  <c:v>120</c:v>
                </c:pt>
                <c:pt idx="94">
                  <c:v>120</c:v>
                </c:pt>
                <c:pt idx="95">
                  <c:v>120</c:v>
                </c:pt>
                <c:pt idx="96">
                  <c:v>180</c:v>
                </c:pt>
                <c:pt idx="97">
                  <c:v>220</c:v>
                </c:pt>
                <c:pt idx="98">
                  <c:v>92.5</c:v>
                </c:pt>
                <c:pt idx="99">
                  <c:v>97</c:v>
                </c:pt>
                <c:pt idx="100">
                  <c:v>300</c:v>
                </c:pt>
                <c:pt idx="101">
                  <c:v>338</c:v>
                </c:pt>
                <c:pt idx="102">
                  <c:v>270</c:v>
                </c:pt>
                <c:pt idx="103">
                  <c:v>298</c:v>
                </c:pt>
                <c:pt idx="104">
                  <c:v>187</c:v>
                </c:pt>
                <c:pt idx="105">
                  <c:v>195.5</c:v>
                </c:pt>
                <c:pt idx="106">
                  <c:v>140</c:v>
                </c:pt>
                <c:pt idx="107">
                  <c:v>140</c:v>
                </c:pt>
                <c:pt idx="108">
                  <c:v>140</c:v>
                </c:pt>
                <c:pt idx="109">
                  <c:v>140</c:v>
                </c:pt>
                <c:pt idx="110">
                  <c:v>140</c:v>
                </c:pt>
                <c:pt idx="111">
                  <c:v>143</c:v>
                </c:pt>
                <c:pt idx="112">
                  <c:v>77</c:v>
                </c:pt>
                <c:pt idx="113">
                  <c:v>77.400000000000006</c:v>
                </c:pt>
                <c:pt idx="114">
                  <c:v>200</c:v>
                </c:pt>
                <c:pt idx="115">
                  <c:v>178</c:v>
                </c:pt>
                <c:pt idx="116">
                  <c:v>180</c:v>
                </c:pt>
                <c:pt idx="117">
                  <c:v>210</c:v>
                </c:pt>
                <c:pt idx="118">
                  <c:v>210</c:v>
                </c:pt>
                <c:pt idx="119">
                  <c:v>250</c:v>
                </c:pt>
                <c:pt idx="120">
                  <c:v>297.5</c:v>
                </c:pt>
                <c:pt idx="121">
                  <c:v>290</c:v>
                </c:pt>
                <c:pt idx="122">
                  <c:v>220</c:v>
                </c:pt>
                <c:pt idx="123">
                  <c:v>200</c:v>
                </c:pt>
                <c:pt idx="124">
                  <c:v>200</c:v>
                </c:pt>
                <c:pt idx="125">
                  <c:v>200</c:v>
                </c:pt>
                <c:pt idx="126">
                  <c:v>200</c:v>
                </c:pt>
                <c:pt idx="127">
                  <c:v>260</c:v>
                </c:pt>
                <c:pt idx="128">
                  <c:v>226</c:v>
                </c:pt>
                <c:pt idx="130">
                  <c:v>220</c:v>
                </c:pt>
                <c:pt idx="131">
                  <c:v>320</c:v>
                </c:pt>
                <c:pt idx="132">
                  <c:v>245</c:v>
                </c:pt>
                <c:pt idx="133">
                  <c:v>240</c:v>
                </c:pt>
                <c:pt idx="134">
                  <c:v>240</c:v>
                </c:pt>
                <c:pt idx="135">
                  <c:v>230</c:v>
                </c:pt>
                <c:pt idx="136">
                  <c:v>240</c:v>
                </c:pt>
                <c:pt idx="137">
                  <c:v>260</c:v>
                </c:pt>
                <c:pt idx="138">
                  <c:v>283</c:v>
                </c:pt>
                <c:pt idx="139">
                  <c:v>240</c:v>
                </c:pt>
                <c:pt idx="140">
                  <c:v>294</c:v>
                </c:pt>
                <c:pt idx="141">
                  <c:v>300</c:v>
                </c:pt>
                <c:pt idx="142">
                  <c:v>256</c:v>
                </c:pt>
              </c:numCache>
            </c:numRef>
          </c:xVal>
          <c:yVal>
            <c:numRef>
              <c:f>Heterodyne!$AV$2:$AV$148</c:f>
              <c:numCache>
                <c:formatCode>General</c:formatCode>
                <c:ptCount val="14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14.15</c:v>
                </c:pt>
                <c:pt idx="101">
                  <c:v>17</c:v>
                </c:pt>
                <c:pt idx="102">
                  <c:v>#N/A</c:v>
                </c:pt>
                <c:pt idx="103">
                  <c:v>#N/A</c:v>
                </c:pt>
                <c:pt idx="104">
                  <c:v>#N/A</c:v>
                </c:pt>
                <c:pt idx="105">
                  <c:v>#N/A</c:v>
                </c:pt>
                <c:pt idx="106">
                  <c:v>#N/A</c:v>
                </c:pt>
                <c:pt idx="107">
                  <c:v>#N/A</c:v>
                </c:pt>
                <c:pt idx="108">
                  <c:v>#N/A</c:v>
                </c:pt>
                <c:pt idx="109">
                  <c:v>#N/A</c:v>
                </c:pt>
                <c:pt idx="110">
                  <c:v>#N/A</c:v>
                </c:pt>
                <c:pt idx="111">
                  <c:v>13</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numCache>
            </c:numRef>
          </c:yVal>
          <c:smooth val="0"/>
          <c:extLst>
            <c:ext xmlns:c16="http://schemas.microsoft.com/office/drawing/2014/chart" uri="{C3380CC4-5D6E-409C-BE32-E72D297353CC}">
              <c16:uniqueId val="{00000008-3571-4D7B-B1F8-9B69F0480574}"/>
            </c:ext>
          </c:extLst>
        </c:ser>
        <c:ser>
          <c:idx val="9"/>
          <c:order val="9"/>
          <c:tx>
            <c:strRef>
              <c:f>Heterodyne!$AW$1</c:f>
              <c:strCache>
                <c:ptCount val="1"/>
                <c:pt idx="0">
                  <c:v>NF w/o LNA InPHBT</c:v>
                </c:pt>
              </c:strCache>
            </c:strRef>
          </c:tx>
          <c:spPr>
            <a:ln w="25400" cap="rnd">
              <a:noFill/>
              <a:round/>
            </a:ln>
            <a:effectLst/>
          </c:spPr>
          <c:marker>
            <c:symbol val="circle"/>
            <c:size val="5"/>
            <c:spPr>
              <a:solidFill>
                <a:schemeClr val="accent4">
                  <a:lumMod val="60000"/>
                </a:schemeClr>
              </a:solidFill>
              <a:ln w="9525">
                <a:solidFill>
                  <a:schemeClr val="accent4">
                    <a:lumMod val="60000"/>
                  </a:schemeClr>
                </a:solidFill>
              </a:ln>
              <a:effectLst/>
            </c:spPr>
          </c:marker>
          <c:xVal>
            <c:numRef>
              <c:f>Heterodyne!$C$2:$C$148</c:f>
              <c:numCache>
                <c:formatCode>General</c:formatCode>
                <c:ptCount val="147"/>
                <c:pt idx="0">
                  <c:v>304</c:v>
                </c:pt>
                <c:pt idx="1">
                  <c:v>304</c:v>
                </c:pt>
                <c:pt idx="3">
                  <c:v>62.5</c:v>
                </c:pt>
                <c:pt idx="4">
                  <c:v>75</c:v>
                </c:pt>
                <c:pt idx="5">
                  <c:v>92.5</c:v>
                </c:pt>
                <c:pt idx="6">
                  <c:v>115</c:v>
                </c:pt>
                <c:pt idx="7">
                  <c:v>140</c:v>
                </c:pt>
                <c:pt idx="8">
                  <c:v>180</c:v>
                </c:pt>
                <c:pt idx="9">
                  <c:v>215</c:v>
                </c:pt>
                <c:pt idx="10">
                  <c:v>275</c:v>
                </c:pt>
                <c:pt idx="11">
                  <c:v>330</c:v>
                </c:pt>
                <c:pt idx="12">
                  <c:v>415</c:v>
                </c:pt>
                <c:pt idx="13">
                  <c:v>500</c:v>
                </c:pt>
                <c:pt idx="14">
                  <c:v>625</c:v>
                </c:pt>
                <c:pt idx="15">
                  <c:v>750</c:v>
                </c:pt>
                <c:pt idx="16">
                  <c:v>925</c:v>
                </c:pt>
                <c:pt idx="17">
                  <c:v>1150</c:v>
                </c:pt>
                <c:pt idx="18">
                  <c:v>1400</c:v>
                </c:pt>
                <c:pt idx="19">
                  <c:v>2750</c:v>
                </c:pt>
                <c:pt idx="21">
                  <c:v>62.5</c:v>
                </c:pt>
                <c:pt idx="22">
                  <c:v>75</c:v>
                </c:pt>
                <c:pt idx="23">
                  <c:v>92.5</c:v>
                </c:pt>
                <c:pt idx="24">
                  <c:v>115</c:v>
                </c:pt>
                <c:pt idx="25">
                  <c:v>140</c:v>
                </c:pt>
                <c:pt idx="26">
                  <c:v>180</c:v>
                </c:pt>
                <c:pt idx="27">
                  <c:v>215</c:v>
                </c:pt>
                <c:pt idx="28">
                  <c:v>275</c:v>
                </c:pt>
                <c:pt idx="29">
                  <c:v>330</c:v>
                </c:pt>
                <c:pt idx="30">
                  <c:v>415</c:v>
                </c:pt>
                <c:pt idx="31">
                  <c:v>500</c:v>
                </c:pt>
                <c:pt idx="32">
                  <c:v>625</c:v>
                </c:pt>
                <c:pt idx="33">
                  <c:v>750</c:v>
                </c:pt>
                <c:pt idx="34">
                  <c:v>925</c:v>
                </c:pt>
                <c:pt idx="35">
                  <c:v>1150</c:v>
                </c:pt>
                <c:pt idx="37">
                  <c:v>308</c:v>
                </c:pt>
                <c:pt idx="38">
                  <c:v>275</c:v>
                </c:pt>
                <c:pt idx="39">
                  <c:v>330</c:v>
                </c:pt>
                <c:pt idx="40">
                  <c:v>415</c:v>
                </c:pt>
                <c:pt idx="41">
                  <c:v>240</c:v>
                </c:pt>
                <c:pt idx="42">
                  <c:v>290</c:v>
                </c:pt>
                <c:pt idx="43">
                  <c:v>400</c:v>
                </c:pt>
                <c:pt idx="44">
                  <c:v>230</c:v>
                </c:pt>
                <c:pt idx="45">
                  <c:v>290</c:v>
                </c:pt>
                <c:pt idx="46">
                  <c:v>266</c:v>
                </c:pt>
                <c:pt idx="47">
                  <c:v>240</c:v>
                </c:pt>
                <c:pt idx="48">
                  <c:v>240</c:v>
                </c:pt>
                <c:pt idx="49">
                  <c:v>240</c:v>
                </c:pt>
                <c:pt idx="50">
                  <c:v>320</c:v>
                </c:pt>
                <c:pt idx="51">
                  <c:v>200</c:v>
                </c:pt>
                <c:pt idx="52">
                  <c:v>240</c:v>
                </c:pt>
                <c:pt idx="54">
                  <c:v>670</c:v>
                </c:pt>
                <c:pt idx="55">
                  <c:v>670</c:v>
                </c:pt>
                <c:pt idx="56">
                  <c:v>670</c:v>
                </c:pt>
                <c:pt idx="57">
                  <c:v>670</c:v>
                </c:pt>
                <c:pt idx="58">
                  <c:v>670</c:v>
                </c:pt>
                <c:pt idx="59">
                  <c:v>670</c:v>
                </c:pt>
                <c:pt idx="60">
                  <c:v>291</c:v>
                </c:pt>
                <c:pt idx="61">
                  <c:v>291</c:v>
                </c:pt>
                <c:pt idx="62">
                  <c:v>291</c:v>
                </c:pt>
                <c:pt idx="63">
                  <c:v>204</c:v>
                </c:pt>
                <c:pt idx="64">
                  <c:v>202</c:v>
                </c:pt>
                <c:pt idx="65">
                  <c:v>195</c:v>
                </c:pt>
                <c:pt idx="66">
                  <c:v>118.5</c:v>
                </c:pt>
                <c:pt idx="67">
                  <c:v>117.5</c:v>
                </c:pt>
                <c:pt idx="68">
                  <c:v>116</c:v>
                </c:pt>
                <c:pt idx="69">
                  <c:v>115</c:v>
                </c:pt>
                <c:pt idx="70">
                  <c:v>125</c:v>
                </c:pt>
                <c:pt idx="71">
                  <c:v>125</c:v>
                </c:pt>
                <c:pt idx="72">
                  <c:v>125</c:v>
                </c:pt>
                <c:pt idx="73">
                  <c:v>400.005</c:v>
                </c:pt>
                <c:pt idx="74">
                  <c:v>370.005</c:v>
                </c:pt>
                <c:pt idx="75">
                  <c:v>300.10000000000002</c:v>
                </c:pt>
                <c:pt idx="76">
                  <c:v>301</c:v>
                </c:pt>
                <c:pt idx="77">
                  <c:v>301</c:v>
                </c:pt>
                <c:pt idx="78">
                  <c:v>241</c:v>
                </c:pt>
                <c:pt idx="79">
                  <c:v>300.05</c:v>
                </c:pt>
                <c:pt idx="80">
                  <c:v>300.05</c:v>
                </c:pt>
                <c:pt idx="81">
                  <c:v>300.05</c:v>
                </c:pt>
                <c:pt idx="82">
                  <c:v>300.10000000000002</c:v>
                </c:pt>
                <c:pt idx="83">
                  <c:v>300.10000000000002</c:v>
                </c:pt>
                <c:pt idx="84">
                  <c:v>600.1</c:v>
                </c:pt>
                <c:pt idx="85">
                  <c:v>600.1</c:v>
                </c:pt>
                <c:pt idx="86">
                  <c:v>235</c:v>
                </c:pt>
                <c:pt idx="87">
                  <c:v>260</c:v>
                </c:pt>
                <c:pt idx="88">
                  <c:v>180</c:v>
                </c:pt>
                <c:pt idx="89">
                  <c:v>200.1</c:v>
                </c:pt>
                <c:pt idx="90">
                  <c:v>200.1</c:v>
                </c:pt>
                <c:pt idx="91">
                  <c:v>140.19999999999999</c:v>
                </c:pt>
                <c:pt idx="92">
                  <c:v>140.1</c:v>
                </c:pt>
                <c:pt idx="93">
                  <c:v>120</c:v>
                </c:pt>
                <c:pt idx="94">
                  <c:v>120</c:v>
                </c:pt>
                <c:pt idx="95">
                  <c:v>120</c:v>
                </c:pt>
                <c:pt idx="96">
                  <c:v>180</c:v>
                </c:pt>
                <c:pt idx="97">
                  <c:v>220</c:v>
                </c:pt>
                <c:pt idx="98">
                  <c:v>92.5</c:v>
                </c:pt>
                <c:pt idx="99">
                  <c:v>97</c:v>
                </c:pt>
                <c:pt idx="100">
                  <c:v>300</c:v>
                </c:pt>
                <c:pt idx="101">
                  <c:v>338</c:v>
                </c:pt>
                <c:pt idx="102">
                  <c:v>270</c:v>
                </c:pt>
                <c:pt idx="103">
                  <c:v>298</c:v>
                </c:pt>
                <c:pt idx="104">
                  <c:v>187</c:v>
                </c:pt>
                <c:pt idx="105">
                  <c:v>195.5</c:v>
                </c:pt>
                <c:pt idx="106">
                  <c:v>140</c:v>
                </c:pt>
                <c:pt idx="107">
                  <c:v>140</c:v>
                </c:pt>
                <c:pt idx="108">
                  <c:v>140</c:v>
                </c:pt>
                <c:pt idx="109">
                  <c:v>140</c:v>
                </c:pt>
                <c:pt idx="110">
                  <c:v>140</c:v>
                </c:pt>
                <c:pt idx="111">
                  <c:v>143</c:v>
                </c:pt>
                <c:pt idx="112">
                  <c:v>77</c:v>
                </c:pt>
                <c:pt idx="113">
                  <c:v>77.400000000000006</c:v>
                </c:pt>
                <c:pt idx="114">
                  <c:v>200</c:v>
                </c:pt>
                <c:pt idx="115">
                  <c:v>178</c:v>
                </c:pt>
                <c:pt idx="116">
                  <c:v>180</c:v>
                </c:pt>
                <c:pt idx="117">
                  <c:v>210</c:v>
                </c:pt>
                <c:pt idx="118">
                  <c:v>210</c:v>
                </c:pt>
                <c:pt idx="119">
                  <c:v>250</c:v>
                </c:pt>
                <c:pt idx="120">
                  <c:v>297.5</c:v>
                </c:pt>
                <c:pt idx="121">
                  <c:v>290</c:v>
                </c:pt>
                <c:pt idx="122">
                  <c:v>220</c:v>
                </c:pt>
                <c:pt idx="123">
                  <c:v>200</c:v>
                </c:pt>
                <c:pt idx="124">
                  <c:v>200</c:v>
                </c:pt>
                <c:pt idx="125">
                  <c:v>200</c:v>
                </c:pt>
                <c:pt idx="126">
                  <c:v>200</c:v>
                </c:pt>
                <c:pt idx="127">
                  <c:v>260</c:v>
                </c:pt>
                <c:pt idx="128">
                  <c:v>226</c:v>
                </c:pt>
                <c:pt idx="130">
                  <c:v>220</c:v>
                </c:pt>
                <c:pt idx="131">
                  <c:v>320</c:v>
                </c:pt>
                <c:pt idx="132">
                  <c:v>245</c:v>
                </c:pt>
                <c:pt idx="133">
                  <c:v>240</c:v>
                </c:pt>
                <c:pt idx="134">
                  <c:v>240</c:v>
                </c:pt>
                <c:pt idx="135">
                  <c:v>230</c:v>
                </c:pt>
                <c:pt idx="136">
                  <c:v>240</c:v>
                </c:pt>
                <c:pt idx="137">
                  <c:v>260</c:v>
                </c:pt>
                <c:pt idx="138">
                  <c:v>283</c:v>
                </c:pt>
                <c:pt idx="139">
                  <c:v>240</c:v>
                </c:pt>
                <c:pt idx="140">
                  <c:v>294</c:v>
                </c:pt>
                <c:pt idx="141">
                  <c:v>300</c:v>
                </c:pt>
                <c:pt idx="142">
                  <c:v>256</c:v>
                </c:pt>
              </c:numCache>
            </c:numRef>
          </c:xVal>
          <c:yVal>
            <c:numRef>
              <c:f>Heterodyne!$AW$2:$AW$148</c:f>
              <c:numCache>
                <c:formatCode>General</c:formatCode>
                <c:ptCount val="14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12</c:v>
                </c:pt>
                <c:pt idx="107">
                  <c:v>13.5</c:v>
                </c:pt>
                <c:pt idx="108">
                  <c:v>18.5</c:v>
                </c:pt>
                <c:pt idx="109">
                  <c:v>19</c:v>
                </c:pt>
                <c:pt idx="110">
                  <c:v>12.75</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numCache>
            </c:numRef>
          </c:yVal>
          <c:smooth val="0"/>
          <c:extLst>
            <c:ext xmlns:c16="http://schemas.microsoft.com/office/drawing/2014/chart" uri="{C3380CC4-5D6E-409C-BE32-E72D297353CC}">
              <c16:uniqueId val="{00000009-3571-4D7B-B1F8-9B69F0480574}"/>
            </c:ext>
          </c:extLst>
        </c:ser>
        <c:dLbls>
          <c:showLegendKey val="0"/>
          <c:showVal val="0"/>
          <c:showCatName val="0"/>
          <c:showSerName val="0"/>
          <c:showPercent val="0"/>
          <c:showBubbleSize val="0"/>
        </c:dLbls>
        <c:axId val="760278271"/>
        <c:axId val="757937551"/>
      </c:scatterChart>
      <c:valAx>
        <c:axId val="760278271"/>
        <c:scaling>
          <c:orientation val="minMax"/>
          <c:max val="1000"/>
        </c:scaling>
        <c:delete val="0"/>
        <c:axPos val="b"/>
        <c:title>
          <c:tx>
            <c:rich>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r>
                  <a:rPr lang="en-US"/>
                  <a:t>Frequency (GHz)</a:t>
                </a:r>
              </a:p>
            </c:rich>
          </c:tx>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ja-JP"/>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ja-JP"/>
          </a:p>
        </c:txPr>
        <c:crossAx val="757937551"/>
        <c:crosses val="autoZero"/>
        <c:crossBetween val="midCat"/>
      </c:valAx>
      <c:valAx>
        <c:axId val="757937551"/>
        <c:scaling>
          <c:orientation val="minMax"/>
        </c:scaling>
        <c:delete val="0"/>
        <c:axPos val="l"/>
        <c:title>
          <c:tx>
            <c:rich>
              <a:bodyPr rot="-54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r>
                  <a:rPr lang="en-US"/>
                  <a:t>Noise figure (dB)</a:t>
                </a:r>
              </a:p>
            </c:rich>
          </c:tx>
          <c:overlay val="0"/>
          <c:spPr>
            <a:noFill/>
            <a:ln>
              <a:noFill/>
            </a:ln>
            <a:effectLst/>
          </c:spPr>
          <c:txPr>
            <a:bodyPr rot="-54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ja-JP"/>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ja-JP"/>
          </a:p>
        </c:txPr>
        <c:crossAx val="760278271"/>
        <c:crosses val="autoZero"/>
        <c:crossBetween val="midCat"/>
      </c:valAx>
      <c:spPr>
        <a:noFill/>
        <a:ln>
          <a:solidFill>
            <a:schemeClr val="tx1"/>
          </a:solidFill>
        </a:ln>
        <a:effectLst/>
      </c:spPr>
    </c:plotArea>
    <c:legend>
      <c:legendPos val="b"/>
      <c:layout>
        <c:manualLayout>
          <c:xMode val="edge"/>
          <c:yMode val="edge"/>
          <c:x val="0.60424222389720494"/>
          <c:y val="0.12797024087004211"/>
          <c:w val="0.33876817333977155"/>
          <c:h val="0.58188237437840296"/>
        </c:manualLayout>
      </c:layout>
      <c:overlay val="0"/>
      <c:spPr>
        <a:noFill/>
        <a:ln>
          <a:solidFill>
            <a:schemeClr val="tx1"/>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600">
          <a:solidFill>
            <a:sysClr val="windowText" lastClr="000000"/>
          </a:solidFill>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920" b="0" i="0" u="none" strike="noStrike" kern="1200" spc="0" baseline="0">
                <a:solidFill>
                  <a:sysClr val="windowText" lastClr="000000"/>
                </a:solidFill>
                <a:latin typeface="+mn-lt"/>
                <a:ea typeface="+mn-ea"/>
                <a:cs typeface="+mn-cs"/>
              </a:defRPr>
            </a:pPr>
            <a:r>
              <a:rPr lang="en-US"/>
              <a:t>Noise Figure</a:t>
            </a:r>
          </a:p>
        </c:rich>
      </c:tx>
      <c:overlay val="0"/>
      <c:spPr>
        <a:noFill/>
        <a:ln>
          <a:noFill/>
        </a:ln>
        <a:effectLst/>
      </c:spPr>
      <c:txPr>
        <a:bodyPr rot="0" spcFirstLastPara="1" vertOverflow="ellipsis" vert="horz" wrap="square" anchor="ctr" anchorCtr="1"/>
        <a:lstStyle/>
        <a:p>
          <a:pPr>
            <a:defRPr sz="1920" b="0" i="0" u="none" strike="noStrike" kern="1200" spc="0" baseline="0">
              <a:solidFill>
                <a:sysClr val="windowText" lastClr="000000"/>
              </a:solidFill>
              <a:latin typeface="+mn-lt"/>
              <a:ea typeface="+mn-ea"/>
              <a:cs typeface="+mn-cs"/>
            </a:defRPr>
          </a:pPr>
          <a:endParaRPr lang="ja-JP"/>
        </a:p>
      </c:txPr>
    </c:title>
    <c:autoTitleDeleted val="0"/>
    <c:plotArea>
      <c:layout>
        <c:manualLayout>
          <c:layoutTarget val="inner"/>
          <c:xMode val="edge"/>
          <c:yMode val="edge"/>
          <c:x val="0.12173144477471037"/>
          <c:y val="9.3101492907242817E-2"/>
          <c:w val="0.83965904698707405"/>
          <c:h val="0.75561509989498865"/>
        </c:manualLayout>
      </c:layout>
      <c:scatterChart>
        <c:scatterStyle val="lineMarker"/>
        <c:varyColors val="0"/>
        <c:ser>
          <c:idx val="1"/>
          <c:order val="0"/>
          <c:tx>
            <c:strRef>
              <c:f>Heterodyne!$AA$1</c:f>
              <c:strCache>
                <c:ptCount val="1"/>
                <c:pt idx="0">
                  <c:v>NF FMBD</c:v>
                </c:pt>
              </c:strCache>
            </c:strRef>
          </c:tx>
          <c:spPr>
            <a:ln w="19050" cap="rnd">
              <a:noFill/>
              <a:round/>
            </a:ln>
            <a:effectLst/>
          </c:spPr>
          <c:marker>
            <c:symbol val="circle"/>
            <c:size val="5"/>
            <c:spPr>
              <a:solidFill>
                <a:schemeClr val="accent2"/>
              </a:solidFill>
              <a:ln w="9525">
                <a:solidFill>
                  <a:schemeClr val="accent2"/>
                </a:solidFill>
              </a:ln>
              <a:effectLst/>
            </c:spPr>
          </c:marker>
          <c:xVal>
            <c:numRef>
              <c:f>Heterodyne!$C$2:$C$148</c:f>
              <c:numCache>
                <c:formatCode>General</c:formatCode>
                <c:ptCount val="147"/>
                <c:pt idx="0">
                  <c:v>304</c:v>
                </c:pt>
                <c:pt idx="1">
                  <c:v>304</c:v>
                </c:pt>
                <c:pt idx="3">
                  <c:v>62.5</c:v>
                </c:pt>
                <c:pt idx="4">
                  <c:v>75</c:v>
                </c:pt>
                <c:pt idx="5">
                  <c:v>92.5</c:v>
                </c:pt>
                <c:pt idx="6">
                  <c:v>115</c:v>
                </c:pt>
                <c:pt idx="7">
                  <c:v>140</c:v>
                </c:pt>
                <c:pt idx="8">
                  <c:v>180</c:v>
                </c:pt>
                <c:pt idx="9">
                  <c:v>215</c:v>
                </c:pt>
                <c:pt idx="10">
                  <c:v>275</c:v>
                </c:pt>
                <c:pt idx="11">
                  <c:v>330</c:v>
                </c:pt>
                <c:pt idx="12">
                  <c:v>415</c:v>
                </c:pt>
                <c:pt idx="13">
                  <c:v>500</c:v>
                </c:pt>
                <c:pt idx="14">
                  <c:v>625</c:v>
                </c:pt>
                <c:pt idx="15">
                  <c:v>750</c:v>
                </c:pt>
                <c:pt idx="16">
                  <c:v>925</c:v>
                </c:pt>
                <c:pt idx="17">
                  <c:v>1150</c:v>
                </c:pt>
                <c:pt idx="18">
                  <c:v>1400</c:v>
                </c:pt>
                <c:pt idx="19">
                  <c:v>2750</c:v>
                </c:pt>
                <c:pt idx="21">
                  <c:v>62.5</c:v>
                </c:pt>
                <c:pt idx="22">
                  <c:v>75</c:v>
                </c:pt>
                <c:pt idx="23">
                  <c:v>92.5</c:v>
                </c:pt>
                <c:pt idx="24">
                  <c:v>115</c:v>
                </c:pt>
                <c:pt idx="25">
                  <c:v>140</c:v>
                </c:pt>
                <c:pt idx="26">
                  <c:v>180</c:v>
                </c:pt>
                <c:pt idx="27">
                  <c:v>215</c:v>
                </c:pt>
                <c:pt idx="28">
                  <c:v>275</c:v>
                </c:pt>
                <c:pt idx="29">
                  <c:v>330</c:v>
                </c:pt>
                <c:pt idx="30">
                  <c:v>415</c:v>
                </c:pt>
                <c:pt idx="31">
                  <c:v>500</c:v>
                </c:pt>
                <c:pt idx="32">
                  <c:v>625</c:v>
                </c:pt>
                <c:pt idx="33">
                  <c:v>750</c:v>
                </c:pt>
                <c:pt idx="34">
                  <c:v>925</c:v>
                </c:pt>
                <c:pt idx="35">
                  <c:v>1150</c:v>
                </c:pt>
                <c:pt idx="37">
                  <c:v>308</c:v>
                </c:pt>
                <c:pt idx="38">
                  <c:v>275</c:v>
                </c:pt>
                <c:pt idx="39">
                  <c:v>330</c:v>
                </c:pt>
                <c:pt idx="40">
                  <c:v>415</c:v>
                </c:pt>
                <c:pt idx="41">
                  <c:v>240</c:v>
                </c:pt>
                <c:pt idx="42">
                  <c:v>290</c:v>
                </c:pt>
                <c:pt idx="43">
                  <c:v>400</c:v>
                </c:pt>
                <c:pt idx="44">
                  <c:v>230</c:v>
                </c:pt>
                <c:pt idx="45">
                  <c:v>290</c:v>
                </c:pt>
                <c:pt idx="46">
                  <c:v>266</c:v>
                </c:pt>
                <c:pt idx="47">
                  <c:v>240</c:v>
                </c:pt>
                <c:pt idx="48">
                  <c:v>240</c:v>
                </c:pt>
                <c:pt idx="49">
                  <c:v>240</c:v>
                </c:pt>
                <c:pt idx="50">
                  <c:v>320</c:v>
                </c:pt>
                <c:pt idx="51">
                  <c:v>200</c:v>
                </c:pt>
                <c:pt idx="52">
                  <c:v>240</c:v>
                </c:pt>
                <c:pt idx="54">
                  <c:v>670</c:v>
                </c:pt>
                <c:pt idx="55">
                  <c:v>670</c:v>
                </c:pt>
                <c:pt idx="56">
                  <c:v>670</c:v>
                </c:pt>
                <c:pt idx="57">
                  <c:v>670</c:v>
                </c:pt>
                <c:pt idx="58">
                  <c:v>670</c:v>
                </c:pt>
                <c:pt idx="59">
                  <c:v>670</c:v>
                </c:pt>
                <c:pt idx="60">
                  <c:v>291</c:v>
                </c:pt>
                <c:pt idx="61">
                  <c:v>291</c:v>
                </c:pt>
                <c:pt idx="62">
                  <c:v>291</c:v>
                </c:pt>
                <c:pt idx="63">
                  <c:v>204</c:v>
                </c:pt>
                <c:pt idx="64">
                  <c:v>202</c:v>
                </c:pt>
                <c:pt idx="65">
                  <c:v>195</c:v>
                </c:pt>
                <c:pt idx="66">
                  <c:v>118.5</c:v>
                </c:pt>
                <c:pt idx="67">
                  <c:v>117.5</c:v>
                </c:pt>
                <c:pt idx="68">
                  <c:v>116</c:v>
                </c:pt>
                <c:pt idx="69">
                  <c:v>115</c:v>
                </c:pt>
                <c:pt idx="70">
                  <c:v>125</c:v>
                </c:pt>
                <c:pt idx="71">
                  <c:v>125</c:v>
                </c:pt>
                <c:pt idx="72">
                  <c:v>125</c:v>
                </c:pt>
                <c:pt idx="73">
                  <c:v>400.005</c:v>
                </c:pt>
                <c:pt idx="74">
                  <c:v>370.005</c:v>
                </c:pt>
                <c:pt idx="75">
                  <c:v>300.10000000000002</c:v>
                </c:pt>
                <c:pt idx="76">
                  <c:v>301</c:v>
                </c:pt>
                <c:pt idx="77">
                  <c:v>301</c:v>
                </c:pt>
                <c:pt idx="78">
                  <c:v>241</c:v>
                </c:pt>
                <c:pt idx="79">
                  <c:v>300.05</c:v>
                </c:pt>
                <c:pt idx="80">
                  <c:v>300.05</c:v>
                </c:pt>
                <c:pt idx="81">
                  <c:v>300.05</c:v>
                </c:pt>
                <c:pt idx="82">
                  <c:v>300.10000000000002</c:v>
                </c:pt>
                <c:pt idx="83">
                  <c:v>300.10000000000002</c:v>
                </c:pt>
                <c:pt idx="84">
                  <c:v>600.1</c:v>
                </c:pt>
                <c:pt idx="85">
                  <c:v>600.1</c:v>
                </c:pt>
                <c:pt idx="86">
                  <c:v>235</c:v>
                </c:pt>
                <c:pt idx="87">
                  <c:v>260</c:v>
                </c:pt>
                <c:pt idx="88">
                  <c:v>180</c:v>
                </c:pt>
                <c:pt idx="89">
                  <c:v>200.1</c:v>
                </c:pt>
                <c:pt idx="90">
                  <c:v>200.1</c:v>
                </c:pt>
                <c:pt idx="91">
                  <c:v>140.19999999999999</c:v>
                </c:pt>
                <c:pt idx="92">
                  <c:v>140.1</c:v>
                </c:pt>
                <c:pt idx="93">
                  <c:v>120</c:v>
                </c:pt>
                <c:pt idx="94">
                  <c:v>120</c:v>
                </c:pt>
                <c:pt idx="95">
                  <c:v>120</c:v>
                </c:pt>
                <c:pt idx="96">
                  <c:v>180</c:v>
                </c:pt>
                <c:pt idx="97">
                  <c:v>220</c:v>
                </c:pt>
                <c:pt idx="98">
                  <c:v>92.5</c:v>
                </c:pt>
                <c:pt idx="99">
                  <c:v>97</c:v>
                </c:pt>
                <c:pt idx="100">
                  <c:v>300</c:v>
                </c:pt>
                <c:pt idx="101">
                  <c:v>338</c:v>
                </c:pt>
                <c:pt idx="102">
                  <c:v>270</c:v>
                </c:pt>
                <c:pt idx="103">
                  <c:v>298</c:v>
                </c:pt>
                <c:pt idx="104">
                  <c:v>187</c:v>
                </c:pt>
                <c:pt idx="105">
                  <c:v>195.5</c:v>
                </c:pt>
                <c:pt idx="106">
                  <c:v>140</c:v>
                </c:pt>
                <c:pt idx="107">
                  <c:v>140</c:v>
                </c:pt>
                <c:pt idx="108">
                  <c:v>140</c:v>
                </c:pt>
                <c:pt idx="109">
                  <c:v>140</c:v>
                </c:pt>
                <c:pt idx="110">
                  <c:v>140</c:v>
                </c:pt>
                <c:pt idx="111">
                  <c:v>143</c:v>
                </c:pt>
                <c:pt idx="112">
                  <c:v>77</c:v>
                </c:pt>
                <c:pt idx="113">
                  <c:v>77.400000000000006</c:v>
                </c:pt>
                <c:pt idx="114">
                  <c:v>200</c:v>
                </c:pt>
                <c:pt idx="115">
                  <c:v>178</c:v>
                </c:pt>
                <c:pt idx="116">
                  <c:v>180</c:v>
                </c:pt>
                <c:pt idx="117">
                  <c:v>210</c:v>
                </c:pt>
                <c:pt idx="118">
                  <c:v>210</c:v>
                </c:pt>
                <c:pt idx="119">
                  <c:v>250</c:v>
                </c:pt>
                <c:pt idx="120">
                  <c:v>297.5</c:v>
                </c:pt>
                <c:pt idx="121">
                  <c:v>290</c:v>
                </c:pt>
                <c:pt idx="122">
                  <c:v>220</c:v>
                </c:pt>
                <c:pt idx="123">
                  <c:v>200</c:v>
                </c:pt>
                <c:pt idx="124">
                  <c:v>200</c:v>
                </c:pt>
                <c:pt idx="125">
                  <c:v>200</c:v>
                </c:pt>
                <c:pt idx="126">
                  <c:v>200</c:v>
                </c:pt>
                <c:pt idx="127">
                  <c:v>260</c:v>
                </c:pt>
                <c:pt idx="128">
                  <c:v>226</c:v>
                </c:pt>
                <c:pt idx="130">
                  <c:v>220</c:v>
                </c:pt>
                <c:pt idx="131">
                  <c:v>320</c:v>
                </c:pt>
                <c:pt idx="132">
                  <c:v>245</c:v>
                </c:pt>
                <c:pt idx="133">
                  <c:v>240</c:v>
                </c:pt>
                <c:pt idx="134">
                  <c:v>240</c:v>
                </c:pt>
                <c:pt idx="135">
                  <c:v>230</c:v>
                </c:pt>
                <c:pt idx="136">
                  <c:v>240</c:v>
                </c:pt>
                <c:pt idx="137">
                  <c:v>260</c:v>
                </c:pt>
                <c:pt idx="138">
                  <c:v>283</c:v>
                </c:pt>
                <c:pt idx="139">
                  <c:v>240</c:v>
                </c:pt>
                <c:pt idx="140">
                  <c:v>294</c:v>
                </c:pt>
                <c:pt idx="141">
                  <c:v>300</c:v>
                </c:pt>
                <c:pt idx="142">
                  <c:v>256</c:v>
                </c:pt>
              </c:numCache>
            </c:numRef>
          </c:xVal>
          <c:yVal>
            <c:numRef>
              <c:f>Heterodyne!$AA$2:$AA$148</c:f>
              <c:numCache>
                <c:formatCode>General</c:formatCode>
                <c:ptCount val="14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numCache>
            </c:numRef>
          </c:yVal>
          <c:smooth val="0"/>
          <c:extLst>
            <c:ext xmlns:c16="http://schemas.microsoft.com/office/drawing/2014/chart" uri="{C3380CC4-5D6E-409C-BE32-E72D297353CC}">
              <c16:uniqueId val="{00000001-9277-4838-A7B9-B282E3C639CB}"/>
            </c:ext>
          </c:extLst>
        </c:ser>
        <c:ser>
          <c:idx val="2"/>
          <c:order val="1"/>
          <c:tx>
            <c:strRef>
              <c:f>Heterodyne!$AB$1</c:f>
              <c:strCache>
                <c:ptCount val="1"/>
                <c:pt idx="0">
                  <c:v>NF SiGe</c:v>
                </c:pt>
              </c:strCache>
            </c:strRef>
          </c:tx>
          <c:spPr>
            <a:ln w="19050" cap="rnd">
              <a:noFill/>
              <a:round/>
            </a:ln>
            <a:effectLst/>
          </c:spPr>
          <c:marker>
            <c:symbol val="circle"/>
            <c:size val="5"/>
            <c:spPr>
              <a:solidFill>
                <a:schemeClr val="accent3"/>
              </a:solidFill>
              <a:ln w="9525">
                <a:solidFill>
                  <a:schemeClr val="accent3"/>
                </a:solidFill>
              </a:ln>
              <a:effectLst/>
            </c:spPr>
          </c:marker>
          <c:xVal>
            <c:numRef>
              <c:f>Heterodyne!$S$2:$S$148</c:f>
              <c:numCache>
                <c:formatCode>General</c:formatCode>
                <c:ptCount val="147"/>
                <c:pt idx="0">
                  <c:v>2022</c:v>
                </c:pt>
                <c:pt idx="1">
                  <c:v>2021</c:v>
                </c:pt>
                <c:pt idx="3">
                  <c:v>2022</c:v>
                </c:pt>
                <c:pt idx="4">
                  <c:v>2022</c:v>
                </c:pt>
                <c:pt idx="5">
                  <c:v>2022</c:v>
                </c:pt>
                <c:pt idx="6">
                  <c:v>2022</c:v>
                </c:pt>
                <c:pt idx="7">
                  <c:v>2022</c:v>
                </c:pt>
                <c:pt idx="8">
                  <c:v>2022</c:v>
                </c:pt>
                <c:pt idx="9">
                  <c:v>2022</c:v>
                </c:pt>
                <c:pt idx="10">
                  <c:v>2022</c:v>
                </c:pt>
                <c:pt idx="11">
                  <c:v>2022</c:v>
                </c:pt>
                <c:pt idx="12">
                  <c:v>2022</c:v>
                </c:pt>
                <c:pt idx="13">
                  <c:v>2022</c:v>
                </c:pt>
                <c:pt idx="14">
                  <c:v>2022</c:v>
                </c:pt>
                <c:pt idx="15">
                  <c:v>2022</c:v>
                </c:pt>
                <c:pt idx="16">
                  <c:v>2022</c:v>
                </c:pt>
                <c:pt idx="17">
                  <c:v>2022</c:v>
                </c:pt>
                <c:pt idx="18">
                  <c:v>2022</c:v>
                </c:pt>
                <c:pt idx="19">
                  <c:v>2022</c:v>
                </c:pt>
                <c:pt idx="21">
                  <c:v>2022</c:v>
                </c:pt>
                <c:pt idx="22">
                  <c:v>2022</c:v>
                </c:pt>
                <c:pt idx="23">
                  <c:v>2022</c:v>
                </c:pt>
                <c:pt idx="24">
                  <c:v>2022</c:v>
                </c:pt>
                <c:pt idx="25">
                  <c:v>2022</c:v>
                </c:pt>
                <c:pt idx="26">
                  <c:v>2022</c:v>
                </c:pt>
                <c:pt idx="27">
                  <c:v>2022</c:v>
                </c:pt>
                <c:pt idx="28">
                  <c:v>2022</c:v>
                </c:pt>
                <c:pt idx="29">
                  <c:v>2022</c:v>
                </c:pt>
                <c:pt idx="30">
                  <c:v>2022</c:v>
                </c:pt>
                <c:pt idx="31">
                  <c:v>2022</c:v>
                </c:pt>
                <c:pt idx="32">
                  <c:v>2022</c:v>
                </c:pt>
                <c:pt idx="33">
                  <c:v>2022</c:v>
                </c:pt>
                <c:pt idx="34">
                  <c:v>2022</c:v>
                </c:pt>
                <c:pt idx="35">
                  <c:v>2022</c:v>
                </c:pt>
                <c:pt idx="37">
                  <c:v>2018</c:v>
                </c:pt>
                <c:pt idx="38">
                  <c:v>2022</c:v>
                </c:pt>
                <c:pt idx="39">
                  <c:v>2022</c:v>
                </c:pt>
                <c:pt idx="40">
                  <c:v>2022</c:v>
                </c:pt>
                <c:pt idx="41">
                  <c:v>2019</c:v>
                </c:pt>
                <c:pt idx="42">
                  <c:v>2020</c:v>
                </c:pt>
                <c:pt idx="43">
                  <c:v>2021</c:v>
                </c:pt>
                <c:pt idx="44">
                  <c:v>2019</c:v>
                </c:pt>
                <c:pt idx="45">
                  <c:v>2017</c:v>
                </c:pt>
                <c:pt idx="46">
                  <c:v>2019</c:v>
                </c:pt>
                <c:pt idx="47">
                  <c:v>2018</c:v>
                </c:pt>
                <c:pt idx="48">
                  <c:v>2018</c:v>
                </c:pt>
                <c:pt idx="49">
                  <c:v>2016</c:v>
                </c:pt>
                <c:pt idx="50">
                  <c:v>2012</c:v>
                </c:pt>
                <c:pt idx="51">
                  <c:v>2011</c:v>
                </c:pt>
                <c:pt idx="52">
                  <c:v>2015</c:v>
                </c:pt>
                <c:pt idx="54">
                  <c:v>2016</c:v>
                </c:pt>
                <c:pt idx="55">
                  <c:v>2016</c:v>
                </c:pt>
                <c:pt idx="56">
                  <c:v>2016</c:v>
                </c:pt>
                <c:pt idx="57">
                  <c:v>2012</c:v>
                </c:pt>
                <c:pt idx="58">
                  <c:v>2011</c:v>
                </c:pt>
                <c:pt idx="59">
                  <c:v>2011</c:v>
                </c:pt>
                <c:pt idx="60">
                  <c:v>2018</c:v>
                </c:pt>
                <c:pt idx="61">
                  <c:v>2020</c:v>
                </c:pt>
                <c:pt idx="62">
                  <c:v>2020</c:v>
                </c:pt>
                <c:pt idx="63">
                  <c:v>2012</c:v>
                </c:pt>
                <c:pt idx="64">
                  <c:v>2012</c:v>
                </c:pt>
                <c:pt idx="65">
                  <c:v>2013</c:v>
                </c:pt>
                <c:pt idx="66">
                  <c:v>2013</c:v>
                </c:pt>
                <c:pt idx="67">
                  <c:v>2013</c:v>
                </c:pt>
                <c:pt idx="68">
                  <c:v>2013</c:v>
                </c:pt>
                <c:pt idx="69">
                  <c:v>2014</c:v>
                </c:pt>
                <c:pt idx="70">
                  <c:v>2014</c:v>
                </c:pt>
                <c:pt idx="71">
                  <c:v>2014</c:v>
                </c:pt>
                <c:pt idx="72">
                  <c:v>2014</c:v>
                </c:pt>
                <c:pt idx="73">
                  <c:v>2021</c:v>
                </c:pt>
                <c:pt idx="74">
                  <c:v>2021</c:v>
                </c:pt>
                <c:pt idx="75">
                  <c:v>2017</c:v>
                </c:pt>
                <c:pt idx="76">
                  <c:v>2019</c:v>
                </c:pt>
                <c:pt idx="77">
                  <c:v>2019</c:v>
                </c:pt>
                <c:pt idx="78">
                  <c:v>2019</c:v>
                </c:pt>
                <c:pt idx="79">
                  <c:v>2010</c:v>
                </c:pt>
                <c:pt idx="80">
                  <c:v>2010</c:v>
                </c:pt>
                <c:pt idx="81">
                  <c:v>2010</c:v>
                </c:pt>
                <c:pt idx="82">
                  <c:v>2011</c:v>
                </c:pt>
                <c:pt idx="83">
                  <c:v>2011</c:v>
                </c:pt>
                <c:pt idx="84">
                  <c:v>2016</c:v>
                </c:pt>
                <c:pt idx="85">
                  <c:v>2016</c:v>
                </c:pt>
                <c:pt idx="86">
                  <c:v>2010</c:v>
                </c:pt>
                <c:pt idx="87">
                  <c:v>2012</c:v>
                </c:pt>
                <c:pt idx="88">
                  <c:v>2011</c:v>
                </c:pt>
                <c:pt idx="89">
                  <c:v>2010</c:v>
                </c:pt>
                <c:pt idx="90">
                  <c:v>2010</c:v>
                </c:pt>
                <c:pt idx="91">
                  <c:v>2010</c:v>
                </c:pt>
                <c:pt idx="92">
                  <c:v>2010</c:v>
                </c:pt>
                <c:pt idx="93">
                  <c:v>2010</c:v>
                </c:pt>
                <c:pt idx="94">
                  <c:v>2010</c:v>
                </c:pt>
                <c:pt idx="95">
                  <c:v>2012</c:v>
                </c:pt>
                <c:pt idx="96">
                  <c:v>2012</c:v>
                </c:pt>
                <c:pt idx="97">
                  <c:v>2012</c:v>
                </c:pt>
                <c:pt idx="98">
                  <c:v>2020</c:v>
                </c:pt>
                <c:pt idx="99">
                  <c:v>2020</c:v>
                </c:pt>
                <c:pt idx="100">
                  <c:v>2015</c:v>
                </c:pt>
                <c:pt idx="101">
                  <c:v>2012</c:v>
                </c:pt>
                <c:pt idx="102">
                  <c:v>2016</c:v>
                </c:pt>
                <c:pt idx="103">
                  <c:v>2019</c:v>
                </c:pt>
                <c:pt idx="104">
                  <c:v>2021</c:v>
                </c:pt>
                <c:pt idx="105">
                  <c:v>2021</c:v>
                </c:pt>
                <c:pt idx="106">
                  <c:v>2015</c:v>
                </c:pt>
                <c:pt idx="107">
                  <c:v>2015</c:v>
                </c:pt>
                <c:pt idx="108">
                  <c:v>2015</c:v>
                </c:pt>
                <c:pt idx="109">
                  <c:v>2015</c:v>
                </c:pt>
                <c:pt idx="110">
                  <c:v>2015</c:v>
                </c:pt>
                <c:pt idx="111">
                  <c:v>2018</c:v>
                </c:pt>
                <c:pt idx="112">
                  <c:v>2011</c:v>
                </c:pt>
                <c:pt idx="113">
                  <c:v>2014</c:v>
                </c:pt>
                <c:pt idx="114">
                  <c:v>2007</c:v>
                </c:pt>
                <c:pt idx="115">
                  <c:v>1999</c:v>
                </c:pt>
                <c:pt idx="116">
                  <c:v>1999</c:v>
                </c:pt>
                <c:pt idx="117">
                  <c:v>2008</c:v>
                </c:pt>
                <c:pt idx="118">
                  <c:v>2008</c:v>
                </c:pt>
                <c:pt idx="119">
                  <c:v>2007</c:v>
                </c:pt>
                <c:pt idx="120">
                  <c:v>2017</c:v>
                </c:pt>
                <c:pt idx="121">
                  <c:v>2009</c:v>
                </c:pt>
                <c:pt idx="122">
                  <c:v>2008</c:v>
                </c:pt>
                <c:pt idx="123">
                  <c:v>2011</c:v>
                </c:pt>
                <c:pt idx="124">
                  <c:v>2011</c:v>
                </c:pt>
                <c:pt idx="125">
                  <c:v>2011</c:v>
                </c:pt>
                <c:pt idx="126">
                  <c:v>2011</c:v>
                </c:pt>
                <c:pt idx="127">
                  <c:v>2012</c:v>
                </c:pt>
                <c:pt idx="128">
                  <c:v>2011</c:v>
                </c:pt>
                <c:pt idx="130">
                  <c:v>2012</c:v>
                </c:pt>
                <c:pt idx="131">
                  <c:v>2012</c:v>
                </c:pt>
                <c:pt idx="132">
                  <c:v>2013</c:v>
                </c:pt>
                <c:pt idx="133">
                  <c:v>2016</c:v>
                </c:pt>
                <c:pt idx="134">
                  <c:v>2017</c:v>
                </c:pt>
                <c:pt idx="135">
                  <c:v>2019</c:v>
                </c:pt>
                <c:pt idx="136">
                  <c:v>2018</c:v>
                </c:pt>
                <c:pt idx="137">
                  <c:v>2012</c:v>
                </c:pt>
                <c:pt idx="138">
                  <c:v>2013</c:v>
                </c:pt>
                <c:pt idx="139">
                  <c:v>2015</c:v>
                </c:pt>
                <c:pt idx="140">
                  <c:v>2022</c:v>
                </c:pt>
                <c:pt idx="141">
                  <c:v>2019</c:v>
                </c:pt>
                <c:pt idx="142">
                  <c:v>2022</c:v>
                </c:pt>
              </c:numCache>
            </c:numRef>
          </c:xVal>
          <c:yVal>
            <c:numRef>
              <c:f>Heterodyne!$AB$2:$AB$148</c:f>
              <c:numCache>
                <c:formatCode>General</c:formatCode>
                <c:ptCount val="14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14</c:v>
                </c:pt>
                <c:pt idx="45">
                  <c:v>#N/A</c:v>
                </c:pt>
                <c:pt idx="46">
                  <c:v>#N/A</c:v>
                </c:pt>
                <c:pt idx="47">
                  <c:v>26.5</c:v>
                </c:pt>
                <c:pt idx="48">
                  <c:v>26.5</c:v>
                </c:pt>
                <c:pt idx="49">
                  <c:v>16</c:v>
                </c:pt>
                <c:pt idx="50">
                  <c:v>36</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18</c:v>
                </c:pt>
                <c:pt idx="131">
                  <c:v>36</c:v>
                </c:pt>
                <c:pt idx="132">
                  <c:v>21</c:v>
                </c:pt>
                <c:pt idx="133">
                  <c:v>15</c:v>
                </c:pt>
                <c:pt idx="134">
                  <c:v>18</c:v>
                </c:pt>
                <c:pt idx="135">
                  <c:v>14</c:v>
                </c:pt>
                <c:pt idx="136">
                  <c:v>13.4</c:v>
                </c:pt>
                <c:pt idx="137">
                  <c:v>#N/A</c:v>
                </c:pt>
                <c:pt idx="138">
                  <c:v>#N/A</c:v>
                </c:pt>
                <c:pt idx="139">
                  <c:v>#N/A</c:v>
                </c:pt>
                <c:pt idx="140">
                  <c:v>#N/A</c:v>
                </c:pt>
                <c:pt idx="141">
                  <c:v>#N/A</c:v>
                </c:pt>
                <c:pt idx="142">
                  <c:v>#N/A</c:v>
                </c:pt>
                <c:pt idx="143">
                  <c:v>#N/A</c:v>
                </c:pt>
                <c:pt idx="144">
                  <c:v>#N/A</c:v>
                </c:pt>
                <c:pt idx="145">
                  <c:v>#N/A</c:v>
                </c:pt>
                <c:pt idx="146">
                  <c:v>#N/A</c:v>
                </c:pt>
              </c:numCache>
            </c:numRef>
          </c:yVal>
          <c:smooth val="0"/>
          <c:extLst>
            <c:ext xmlns:c16="http://schemas.microsoft.com/office/drawing/2014/chart" uri="{C3380CC4-5D6E-409C-BE32-E72D297353CC}">
              <c16:uniqueId val="{00000002-9277-4838-A7B9-B282E3C639CB}"/>
            </c:ext>
          </c:extLst>
        </c:ser>
        <c:ser>
          <c:idx val="3"/>
          <c:order val="2"/>
          <c:tx>
            <c:strRef>
              <c:f>Heterodyne!$AC$1</c:f>
              <c:strCache>
                <c:ptCount val="1"/>
                <c:pt idx="0">
                  <c:v>NF CMOS</c:v>
                </c:pt>
              </c:strCache>
            </c:strRef>
          </c:tx>
          <c:spPr>
            <a:ln w="19050" cap="rnd">
              <a:noFill/>
              <a:round/>
            </a:ln>
            <a:effectLst/>
          </c:spPr>
          <c:marker>
            <c:symbol val="circle"/>
            <c:size val="5"/>
            <c:spPr>
              <a:solidFill>
                <a:schemeClr val="accent4"/>
              </a:solidFill>
              <a:ln w="9525">
                <a:solidFill>
                  <a:schemeClr val="accent4"/>
                </a:solidFill>
              </a:ln>
              <a:effectLst/>
            </c:spPr>
          </c:marker>
          <c:xVal>
            <c:numRef>
              <c:f>Heterodyne!$S$2:$S$148</c:f>
              <c:numCache>
                <c:formatCode>General</c:formatCode>
                <c:ptCount val="147"/>
                <c:pt idx="0">
                  <c:v>2022</c:v>
                </c:pt>
                <c:pt idx="1">
                  <c:v>2021</c:v>
                </c:pt>
                <c:pt idx="3">
                  <c:v>2022</c:v>
                </c:pt>
                <c:pt idx="4">
                  <c:v>2022</c:v>
                </c:pt>
                <c:pt idx="5">
                  <c:v>2022</c:v>
                </c:pt>
                <c:pt idx="6">
                  <c:v>2022</c:v>
                </c:pt>
                <c:pt idx="7">
                  <c:v>2022</c:v>
                </c:pt>
                <c:pt idx="8">
                  <c:v>2022</c:v>
                </c:pt>
                <c:pt idx="9">
                  <c:v>2022</c:v>
                </c:pt>
                <c:pt idx="10">
                  <c:v>2022</c:v>
                </c:pt>
                <c:pt idx="11">
                  <c:v>2022</c:v>
                </c:pt>
                <c:pt idx="12">
                  <c:v>2022</c:v>
                </c:pt>
                <c:pt idx="13">
                  <c:v>2022</c:v>
                </c:pt>
                <c:pt idx="14">
                  <c:v>2022</c:v>
                </c:pt>
                <c:pt idx="15">
                  <c:v>2022</c:v>
                </c:pt>
                <c:pt idx="16">
                  <c:v>2022</c:v>
                </c:pt>
                <c:pt idx="17">
                  <c:v>2022</c:v>
                </c:pt>
                <c:pt idx="18">
                  <c:v>2022</c:v>
                </c:pt>
                <c:pt idx="19">
                  <c:v>2022</c:v>
                </c:pt>
                <c:pt idx="21">
                  <c:v>2022</c:v>
                </c:pt>
                <c:pt idx="22">
                  <c:v>2022</c:v>
                </c:pt>
                <c:pt idx="23">
                  <c:v>2022</c:v>
                </c:pt>
                <c:pt idx="24">
                  <c:v>2022</c:v>
                </c:pt>
                <c:pt idx="25">
                  <c:v>2022</c:v>
                </c:pt>
                <c:pt idx="26">
                  <c:v>2022</c:v>
                </c:pt>
                <c:pt idx="27">
                  <c:v>2022</c:v>
                </c:pt>
                <c:pt idx="28">
                  <c:v>2022</c:v>
                </c:pt>
                <c:pt idx="29">
                  <c:v>2022</c:v>
                </c:pt>
                <c:pt idx="30">
                  <c:v>2022</c:v>
                </c:pt>
                <c:pt idx="31">
                  <c:v>2022</c:v>
                </c:pt>
                <c:pt idx="32">
                  <c:v>2022</c:v>
                </c:pt>
                <c:pt idx="33">
                  <c:v>2022</c:v>
                </c:pt>
                <c:pt idx="34">
                  <c:v>2022</c:v>
                </c:pt>
                <c:pt idx="35">
                  <c:v>2022</c:v>
                </c:pt>
                <c:pt idx="37">
                  <c:v>2018</c:v>
                </c:pt>
                <c:pt idx="38">
                  <c:v>2022</c:v>
                </c:pt>
                <c:pt idx="39">
                  <c:v>2022</c:v>
                </c:pt>
                <c:pt idx="40">
                  <c:v>2022</c:v>
                </c:pt>
                <c:pt idx="41">
                  <c:v>2019</c:v>
                </c:pt>
                <c:pt idx="42">
                  <c:v>2020</c:v>
                </c:pt>
                <c:pt idx="43">
                  <c:v>2021</c:v>
                </c:pt>
                <c:pt idx="44">
                  <c:v>2019</c:v>
                </c:pt>
                <c:pt idx="45">
                  <c:v>2017</c:v>
                </c:pt>
                <c:pt idx="46">
                  <c:v>2019</c:v>
                </c:pt>
                <c:pt idx="47">
                  <c:v>2018</c:v>
                </c:pt>
                <c:pt idx="48">
                  <c:v>2018</c:v>
                </c:pt>
                <c:pt idx="49">
                  <c:v>2016</c:v>
                </c:pt>
                <c:pt idx="50">
                  <c:v>2012</c:v>
                </c:pt>
                <c:pt idx="51">
                  <c:v>2011</c:v>
                </c:pt>
                <c:pt idx="52">
                  <c:v>2015</c:v>
                </c:pt>
                <c:pt idx="54">
                  <c:v>2016</c:v>
                </c:pt>
                <c:pt idx="55">
                  <c:v>2016</c:v>
                </c:pt>
                <c:pt idx="56">
                  <c:v>2016</c:v>
                </c:pt>
                <c:pt idx="57">
                  <c:v>2012</c:v>
                </c:pt>
                <c:pt idx="58">
                  <c:v>2011</c:v>
                </c:pt>
                <c:pt idx="59">
                  <c:v>2011</c:v>
                </c:pt>
                <c:pt idx="60">
                  <c:v>2018</c:v>
                </c:pt>
                <c:pt idx="61">
                  <c:v>2020</c:v>
                </c:pt>
                <c:pt idx="62">
                  <c:v>2020</c:v>
                </c:pt>
                <c:pt idx="63">
                  <c:v>2012</c:v>
                </c:pt>
                <c:pt idx="64">
                  <c:v>2012</c:v>
                </c:pt>
                <c:pt idx="65">
                  <c:v>2013</c:v>
                </c:pt>
                <c:pt idx="66">
                  <c:v>2013</c:v>
                </c:pt>
                <c:pt idx="67">
                  <c:v>2013</c:v>
                </c:pt>
                <c:pt idx="68">
                  <c:v>2013</c:v>
                </c:pt>
                <c:pt idx="69">
                  <c:v>2014</c:v>
                </c:pt>
                <c:pt idx="70">
                  <c:v>2014</c:v>
                </c:pt>
                <c:pt idx="71">
                  <c:v>2014</c:v>
                </c:pt>
                <c:pt idx="72">
                  <c:v>2014</c:v>
                </c:pt>
                <c:pt idx="73">
                  <c:v>2021</c:v>
                </c:pt>
                <c:pt idx="74">
                  <c:v>2021</c:v>
                </c:pt>
                <c:pt idx="75">
                  <c:v>2017</c:v>
                </c:pt>
                <c:pt idx="76">
                  <c:v>2019</c:v>
                </c:pt>
                <c:pt idx="77">
                  <c:v>2019</c:v>
                </c:pt>
                <c:pt idx="78">
                  <c:v>2019</c:v>
                </c:pt>
                <c:pt idx="79">
                  <c:v>2010</c:v>
                </c:pt>
                <c:pt idx="80">
                  <c:v>2010</c:v>
                </c:pt>
                <c:pt idx="81">
                  <c:v>2010</c:v>
                </c:pt>
                <c:pt idx="82">
                  <c:v>2011</c:v>
                </c:pt>
                <c:pt idx="83">
                  <c:v>2011</c:v>
                </c:pt>
                <c:pt idx="84">
                  <c:v>2016</c:v>
                </c:pt>
                <c:pt idx="85">
                  <c:v>2016</c:v>
                </c:pt>
                <c:pt idx="86">
                  <c:v>2010</c:v>
                </c:pt>
                <c:pt idx="87">
                  <c:v>2012</c:v>
                </c:pt>
                <c:pt idx="88">
                  <c:v>2011</c:v>
                </c:pt>
                <c:pt idx="89">
                  <c:v>2010</c:v>
                </c:pt>
                <c:pt idx="90">
                  <c:v>2010</c:v>
                </c:pt>
                <c:pt idx="91">
                  <c:v>2010</c:v>
                </c:pt>
                <c:pt idx="92">
                  <c:v>2010</c:v>
                </c:pt>
                <c:pt idx="93">
                  <c:v>2010</c:v>
                </c:pt>
                <c:pt idx="94">
                  <c:v>2010</c:v>
                </c:pt>
                <c:pt idx="95">
                  <c:v>2012</c:v>
                </c:pt>
                <c:pt idx="96">
                  <c:v>2012</c:v>
                </c:pt>
                <c:pt idx="97">
                  <c:v>2012</c:v>
                </c:pt>
                <c:pt idx="98">
                  <c:v>2020</c:v>
                </c:pt>
                <c:pt idx="99">
                  <c:v>2020</c:v>
                </c:pt>
                <c:pt idx="100">
                  <c:v>2015</c:v>
                </c:pt>
                <c:pt idx="101">
                  <c:v>2012</c:v>
                </c:pt>
                <c:pt idx="102">
                  <c:v>2016</c:v>
                </c:pt>
                <c:pt idx="103">
                  <c:v>2019</c:v>
                </c:pt>
                <c:pt idx="104">
                  <c:v>2021</c:v>
                </c:pt>
                <c:pt idx="105">
                  <c:v>2021</c:v>
                </c:pt>
                <c:pt idx="106">
                  <c:v>2015</c:v>
                </c:pt>
                <c:pt idx="107">
                  <c:v>2015</c:v>
                </c:pt>
                <c:pt idx="108">
                  <c:v>2015</c:v>
                </c:pt>
                <c:pt idx="109">
                  <c:v>2015</c:v>
                </c:pt>
                <c:pt idx="110">
                  <c:v>2015</c:v>
                </c:pt>
                <c:pt idx="111">
                  <c:v>2018</c:v>
                </c:pt>
                <c:pt idx="112">
                  <c:v>2011</c:v>
                </c:pt>
                <c:pt idx="113">
                  <c:v>2014</c:v>
                </c:pt>
                <c:pt idx="114">
                  <c:v>2007</c:v>
                </c:pt>
                <c:pt idx="115">
                  <c:v>1999</c:v>
                </c:pt>
                <c:pt idx="116">
                  <c:v>1999</c:v>
                </c:pt>
                <c:pt idx="117">
                  <c:v>2008</c:v>
                </c:pt>
                <c:pt idx="118">
                  <c:v>2008</c:v>
                </c:pt>
                <c:pt idx="119">
                  <c:v>2007</c:v>
                </c:pt>
                <c:pt idx="120">
                  <c:v>2017</c:v>
                </c:pt>
                <c:pt idx="121">
                  <c:v>2009</c:v>
                </c:pt>
                <c:pt idx="122">
                  <c:v>2008</c:v>
                </c:pt>
                <c:pt idx="123">
                  <c:v>2011</c:v>
                </c:pt>
                <c:pt idx="124">
                  <c:v>2011</c:v>
                </c:pt>
                <c:pt idx="125">
                  <c:v>2011</c:v>
                </c:pt>
                <c:pt idx="126">
                  <c:v>2011</c:v>
                </c:pt>
                <c:pt idx="127">
                  <c:v>2012</c:v>
                </c:pt>
                <c:pt idx="128">
                  <c:v>2011</c:v>
                </c:pt>
                <c:pt idx="130">
                  <c:v>2012</c:v>
                </c:pt>
                <c:pt idx="131">
                  <c:v>2012</c:v>
                </c:pt>
                <c:pt idx="132">
                  <c:v>2013</c:v>
                </c:pt>
                <c:pt idx="133">
                  <c:v>2016</c:v>
                </c:pt>
                <c:pt idx="134">
                  <c:v>2017</c:v>
                </c:pt>
                <c:pt idx="135">
                  <c:v>2019</c:v>
                </c:pt>
                <c:pt idx="136">
                  <c:v>2018</c:v>
                </c:pt>
                <c:pt idx="137">
                  <c:v>2012</c:v>
                </c:pt>
                <c:pt idx="138">
                  <c:v>2013</c:v>
                </c:pt>
                <c:pt idx="139">
                  <c:v>2015</c:v>
                </c:pt>
                <c:pt idx="140">
                  <c:v>2022</c:v>
                </c:pt>
                <c:pt idx="141">
                  <c:v>2019</c:v>
                </c:pt>
                <c:pt idx="142">
                  <c:v>2022</c:v>
                </c:pt>
              </c:numCache>
            </c:numRef>
          </c:xVal>
          <c:yVal>
            <c:numRef>
              <c:f>Heterodyne!$AC$2:$AC$148</c:f>
              <c:numCache>
                <c:formatCode>General</c:formatCode>
                <c:ptCount val="14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27</c:v>
                </c:pt>
                <c:pt idx="46">
                  <c:v>22.9</c:v>
                </c:pt>
                <c:pt idx="47">
                  <c:v>#N/A</c:v>
                </c:pt>
                <c:pt idx="48">
                  <c:v>#N/A</c:v>
                </c:pt>
                <c:pt idx="49">
                  <c:v>#N/A</c:v>
                </c:pt>
                <c:pt idx="50">
                  <c:v>#N/A</c:v>
                </c:pt>
                <c:pt idx="51">
                  <c:v>29.9</c:v>
                </c:pt>
                <c:pt idx="52">
                  <c:v>15</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19</c:v>
                </c:pt>
                <c:pt idx="138">
                  <c:v>38</c:v>
                </c:pt>
                <c:pt idx="139">
                  <c:v>15</c:v>
                </c:pt>
                <c:pt idx="140">
                  <c:v>27</c:v>
                </c:pt>
                <c:pt idx="141">
                  <c:v>20</c:v>
                </c:pt>
                <c:pt idx="142">
                  <c:v>#N/A</c:v>
                </c:pt>
                <c:pt idx="143">
                  <c:v>#N/A</c:v>
                </c:pt>
                <c:pt idx="144">
                  <c:v>#N/A</c:v>
                </c:pt>
                <c:pt idx="145">
                  <c:v>#N/A</c:v>
                </c:pt>
                <c:pt idx="146">
                  <c:v>#N/A</c:v>
                </c:pt>
              </c:numCache>
            </c:numRef>
          </c:yVal>
          <c:smooth val="0"/>
          <c:extLst>
            <c:ext xmlns:c16="http://schemas.microsoft.com/office/drawing/2014/chart" uri="{C3380CC4-5D6E-409C-BE32-E72D297353CC}">
              <c16:uniqueId val="{00000003-9277-4838-A7B9-B282E3C639CB}"/>
            </c:ext>
          </c:extLst>
        </c:ser>
        <c:ser>
          <c:idx val="4"/>
          <c:order val="3"/>
          <c:tx>
            <c:strRef>
              <c:f>Heterodyne!$AD$1</c:f>
              <c:strCache>
                <c:ptCount val="1"/>
                <c:pt idx="0">
                  <c:v>NF InP HEMT</c:v>
                </c:pt>
              </c:strCache>
            </c:strRef>
          </c:tx>
          <c:spPr>
            <a:ln w="19050" cap="rnd">
              <a:noFill/>
              <a:round/>
            </a:ln>
            <a:effectLst/>
          </c:spPr>
          <c:marker>
            <c:symbol val="circle"/>
            <c:size val="5"/>
            <c:spPr>
              <a:solidFill>
                <a:schemeClr val="accent5"/>
              </a:solidFill>
              <a:ln w="9525">
                <a:solidFill>
                  <a:schemeClr val="accent5"/>
                </a:solidFill>
              </a:ln>
              <a:effectLst/>
            </c:spPr>
          </c:marker>
          <c:xVal>
            <c:numRef>
              <c:f>Heterodyne!$S$2:$S$148</c:f>
              <c:numCache>
                <c:formatCode>General</c:formatCode>
                <c:ptCount val="147"/>
                <c:pt idx="0">
                  <c:v>2022</c:v>
                </c:pt>
                <c:pt idx="1">
                  <c:v>2021</c:v>
                </c:pt>
                <c:pt idx="3">
                  <c:v>2022</c:v>
                </c:pt>
                <c:pt idx="4">
                  <c:v>2022</c:v>
                </c:pt>
                <c:pt idx="5">
                  <c:v>2022</c:v>
                </c:pt>
                <c:pt idx="6">
                  <c:v>2022</c:v>
                </c:pt>
                <c:pt idx="7">
                  <c:v>2022</c:v>
                </c:pt>
                <c:pt idx="8">
                  <c:v>2022</c:v>
                </c:pt>
                <c:pt idx="9">
                  <c:v>2022</c:v>
                </c:pt>
                <c:pt idx="10">
                  <c:v>2022</c:v>
                </c:pt>
                <c:pt idx="11">
                  <c:v>2022</c:v>
                </c:pt>
                <c:pt idx="12">
                  <c:v>2022</c:v>
                </c:pt>
                <c:pt idx="13">
                  <c:v>2022</c:v>
                </c:pt>
                <c:pt idx="14">
                  <c:v>2022</c:v>
                </c:pt>
                <c:pt idx="15">
                  <c:v>2022</c:v>
                </c:pt>
                <c:pt idx="16">
                  <c:v>2022</c:v>
                </c:pt>
                <c:pt idx="17">
                  <c:v>2022</c:v>
                </c:pt>
                <c:pt idx="18">
                  <c:v>2022</c:v>
                </c:pt>
                <c:pt idx="19">
                  <c:v>2022</c:v>
                </c:pt>
                <c:pt idx="21">
                  <c:v>2022</c:v>
                </c:pt>
                <c:pt idx="22">
                  <c:v>2022</c:v>
                </c:pt>
                <c:pt idx="23">
                  <c:v>2022</c:v>
                </c:pt>
                <c:pt idx="24">
                  <c:v>2022</c:v>
                </c:pt>
                <c:pt idx="25">
                  <c:v>2022</c:v>
                </c:pt>
                <c:pt idx="26">
                  <c:v>2022</c:v>
                </c:pt>
                <c:pt idx="27">
                  <c:v>2022</c:v>
                </c:pt>
                <c:pt idx="28">
                  <c:v>2022</c:v>
                </c:pt>
                <c:pt idx="29">
                  <c:v>2022</c:v>
                </c:pt>
                <c:pt idx="30">
                  <c:v>2022</c:v>
                </c:pt>
                <c:pt idx="31">
                  <c:v>2022</c:v>
                </c:pt>
                <c:pt idx="32">
                  <c:v>2022</c:v>
                </c:pt>
                <c:pt idx="33">
                  <c:v>2022</c:v>
                </c:pt>
                <c:pt idx="34">
                  <c:v>2022</c:v>
                </c:pt>
                <c:pt idx="35">
                  <c:v>2022</c:v>
                </c:pt>
                <c:pt idx="37">
                  <c:v>2018</c:v>
                </c:pt>
                <c:pt idx="38">
                  <c:v>2022</c:v>
                </c:pt>
                <c:pt idx="39">
                  <c:v>2022</c:v>
                </c:pt>
                <c:pt idx="40">
                  <c:v>2022</c:v>
                </c:pt>
                <c:pt idx="41">
                  <c:v>2019</c:v>
                </c:pt>
                <c:pt idx="42">
                  <c:v>2020</c:v>
                </c:pt>
                <c:pt idx="43">
                  <c:v>2021</c:v>
                </c:pt>
                <c:pt idx="44">
                  <c:v>2019</c:v>
                </c:pt>
                <c:pt idx="45">
                  <c:v>2017</c:v>
                </c:pt>
                <c:pt idx="46">
                  <c:v>2019</c:v>
                </c:pt>
                <c:pt idx="47">
                  <c:v>2018</c:v>
                </c:pt>
                <c:pt idx="48">
                  <c:v>2018</c:v>
                </c:pt>
                <c:pt idx="49">
                  <c:v>2016</c:v>
                </c:pt>
                <c:pt idx="50">
                  <c:v>2012</c:v>
                </c:pt>
                <c:pt idx="51">
                  <c:v>2011</c:v>
                </c:pt>
                <c:pt idx="52">
                  <c:v>2015</c:v>
                </c:pt>
                <c:pt idx="54">
                  <c:v>2016</c:v>
                </c:pt>
                <c:pt idx="55">
                  <c:v>2016</c:v>
                </c:pt>
                <c:pt idx="56">
                  <c:v>2016</c:v>
                </c:pt>
                <c:pt idx="57">
                  <c:v>2012</c:v>
                </c:pt>
                <c:pt idx="58">
                  <c:v>2011</c:v>
                </c:pt>
                <c:pt idx="59">
                  <c:v>2011</c:v>
                </c:pt>
                <c:pt idx="60">
                  <c:v>2018</c:v>
                </c:pt>
                <c:pt idx="61">
                  <c:v>2020</c:v>
                </c:pt>
                <c:pt idx="62">
                  <c:v>2020</c:v>
                </c:pt>
                <c:pt idx="63">
                  <c:v>2012</c:v>
                </c:pt>
                <c:pt idx="64">
                  <c:v>2012</c:v>
                </c:pt>
                <c:pt idx="65">
                  <c:v>2013</c:v>
                </c:pt>
                <c:pt idx="66">
                  <c:v>2013</c:v>
                </c:pt>
                <c:pt idx="67">
                  <c:v>2013</c:v>
                </c:pt>
                <c:pt idx="68">
                  <c:v>2013</c:v>
                </c:pt>
                <c:pt idx="69">
                  <c:v>2014</c:v>
                </c:pt>
                <c:pt idx="70">
                  <c:v>2014</c:v>
                </c:pt>
                <c:pt idx="71">
                  <c:v>2014</c:v>
                </c:pt>
                <c:pt idx="72">
                  <c:v>2014</c:v>
                </c:pt>
                <c:pt idx="73">
                  <c:v>2021</c:v>
                </c:pt>
                <c:pt idx="74">
                  <c:v>2021</c:v>
                </c:pt>
                <c:pt idx="75">
                  <c:v>2017</c:v>
                </c:pt>
                <c:pt idx="76">
                  <c:v>2019</c:v>
                </c:pt>
                <c:pt idx="77">
                  <c:v>2019</c:v>
                </c:pt>
                <c:pt idx="78">
                  <c:v>2019</c:v>
                </c:pt>
                <c:pt idx="79">
                  <c:v>2010</c:v>
                </c:pt>
                <c:pt idx="80">
                  <c:v>2010</c:v>
                </c:pt>
                <c:pt idx="81">
                  <c:v>2010</c:v>
                </c:pt>
                <c:pt idx="82">
                  <c:v>2011</c:v>
                </c:pt>
                <c:pt idx="83">
                  <c:v>2011</c:v>
                </c:pt>
                <c:pt idx="84">
                  <c:v>2016</c:v>
                </c:pt>
                <c:pt idx="85">
                  <c:v>2016</c:v>
                </c:pt>
                <c:pt idx="86">
                  <c:v>2010</c:v>
                </c:pt>
                <c:pt idx="87">
                  <c:v>2012</c:v>
                </c:pt>
                <c:pt idx="88">
                  <c:v>2011</c:v>
                </c:pt>
                <c:pt idx="89">
                  <c:v>2010</c:v>
                </c:pt>
                <c:pt idx="90">
                  <c:v>2010</c:v>
                </c:pt>
                <c:pt idx="91">
                  <c:v>2010</c:v>
                </c:pt>
                <c:pt idx="92">
                  <c:v>2010</c:v>
                </c:pt>
                <c:pt idx="93">
                  <c:v>2010</c:v>
                </c:pt>
                <c:pt idx="94">
                  <c:v>2010</c:v>
                </c:pt>
                <c:pt idx="95">
                  <c:v>2012</c:v>
                </c:pt>
                <c:pt idx="96">
                  <c:v>2012</c:v>
                </c:pt>
                <c:pt idx="97">
                  <c:v>2012</c:v>
                </c:pt>
                <c:pt idx="98">
                  <c:v>2020</c:v>
                </c:pt>
                <c:pt idx="99">
                  <c:v>2020</c:v>
                </c:pt>
                <c:pt idx="100">
                  <c:v>2015</c:v>
                </c:pt>
                <c:pt idx="101">
                  <c:v>2012</c:v>
                </c:pt>
                <c:pt idx="102">
                  <c:v>2016</c:v>
                </c:pt>
                <c:pt idx="103">
                  <c:v>2019</c:v>
                </c:pt>
                <c:pt idx="104">
                  <c:v>2021</c:v>
                </c:pt>
                <c:pt idx="105">
                  <c:v>2021</c:v>
                </c:pt>
                <c:pt idx="106">
                  <c:v>2015</c:v>
                </c:pt>
                <c:pt idx="107">
                  <c:v>2015</c:v>
                </c:pt>
                <c:pt idx="108">
                  <c:v>2015</c:v>
                </c:pt>
                <c:pt idx="109">
                  <c:v>2015</c:v>
                </c:pt>
                <c:pt idx="110">
                  <c:v>2015</c:v>
                </c:pt>
                <c:pt idx="111">
                  <c:v>2018</c:v>
                </c:pt>
                <c:pt idx="112">
                  <c:v>2011</c:v>
                </c:pt>
                <c:pt idx="113">
                  <c:v>2014</c:v>
                </c:pt>
                <c:pt idx="114">
                  <c:v>2007</c:v>
                </c:pt>
                <c:pt idx="115">
                  <c:v>1999</c:v>
                </c:pt>
                <c:pt idx="116">
                  <c:v>1999</c:v>
                </c:pt>
                <c:pt idx="117">
                  <c:v>2008</c:v>
                </c:pt>
                <c:pt idx="118">
                  <c:v>2008</c:v>
                </c:pt>
                <c:pt idx="119">
                  <c:v>2007</c:v>
                </c:pt>
                <c:pt idx="120">
                  <c:v>2017</c:v>
                </c:pt>
                <c:pt idx="121">
                  <c:v>2009</c:v>
                </c:pt>
                <c:pt idx="122">
                  <c:v>2008</c:v>
                </c:pt>
                <c:pt idx="123">
                  <c:v>2011</c:v>
                </c:pt>
                <c:pt idx="124">
                  <c:v>2011</c:v>
                </c:pt>
                <c:pt idx="125">
                  <c:v>2011</c:v>
                </c:pt>
                <c:pt idx="126">
                  <c:v>2011</c:v>
                </c:pt>
                <c:pt idx="127">
                  <c:v>2012</c:v>
                </c:pt>
                <c:pt idx="128">
                  <c:v>2011</c:v>
                </c:pt>
                <c:pt idx="130">
                  <c:v>2012</c:v>
                </c:pt>
                <c:pt idx="131">
                  <c:v>2012</c:v>
                </c:pt>
                <c:pt idx="132">
                  <c:v>2013</c:v>
                </c:pt>
                <c:pt idx="133">
                  <c:v>2016</c:v>
                </c:pt>
                <c:pt idx="134">
                  <c:v>2017</c:v>
                </c:pt>
                <c:pt idx="135">
                  <c:v>2019</c:v>
                </c:pt>
                <c:pt idx="136">
                  <c:v>2018</c:v>
                </c:pt>
                <c:pt idx="137">
                  <c:v>2012</c:v>
                </c:pt>
                <c:pt idx="138">
                  <c:v>2013</c:v>
                </c:pt>
                <c:pt idx="139">
                  <c:v>2015</c:v>
                </c:pt>
                <c:pt idx="140">
                  <c:v>2022</c:v>
                </c:pt>
                <c:pt idx="141">
                  <c:v>2019</c:v>
                </c:pt>
                <c:pt idx="142">
                  <c:v>2022</c:v>
                </c:pt>
              </c:numCache>
            </c:numRef>
          </c:xVal>
          <c:yVal>
            <c:numRef>
              <c:f>Heterodyne!$AD$2:$AD$148</c:f>
              <c:numCache>
                <c:formatCode>General</c:formatCode>
                <c:ptCount val="14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9.6</c:v>
                </c:pt>
                <c:pt idx="57">
                  <c:v>16</c:v>
                </c:pt>
                <c:pt idx="58">
                  <c:v>#N/A</c:v>
                </c:pt>
                <c:pt idx="59">
                  <c:v>15</c:v>
                </c:pt>
                <c:pt idx="60">
                  <c:v>#N/A</c:v>
                </c:pt>
                <c:pt idx="61">
                  <c:v>15.04</c:v>
                </c:pt>
                <c:pt idx="62">
                  <c:v>#N/A</c:v>
                </c:pt>
                <c:pt idx="63">
                  <c:v>#N/A</c:v>
                </c:pt>
                <c:pt idx="64">
                  <c:v>17</c:v>
                </c:pt>
                <c:pt idx="65">
                  <c:v>6</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numCache>
            </c:numRef>
          </c:yVal>
          <c:smooth val="0"/>
          <c:extLst>
            <c:ext xmlns:c16="http://schemas.microsoft.com/office/drawing/2014/chart" uri="{C3380CC4-5D6E-409C-BE32-E72D297353CC}">
              <c16:uniqueId val="{00000004-9277-4838-A7B9-B282E3C639CB}"/>
            </c:ext>
          </c:extLst>
        </c:ser>
        <c:ser>
          <c:idx val="5"/>
          <c:order val="4"/>
          <c:tx>
            <c:strRef>
              <c:f>Heterodyne!$AE$1</c:f>
              <c:strCache>
                <c:ptCount val="1"/>
                <c:pt idx="0">
                  <c:v>NF mHEMT</c:v>
                </c:pt>
              </c:strCache>
            </c:strRef>
          </c:tx>
          <c:spPr>
            <a:ln w="19050" cap="rnd">
              <a:noFill/>
              <a:round/>
            </a:ln>
            <a:effectLst/>
          </c:spPr>
          <c:marker>
            <c:symbol val="circle"/>
            <c:size val="5"/>
            <c:spPr>
              <a:solidFill>
                <a:schemeClr val="accent6"/>
              </a:solidFill>
              <a:ln w="9525">
                <a:solidFill>
                  <a:schemeClr val="accent6"/>
                </a:solidFill>
              </a:ln>
              <a:effectLst/>
            </c:spPr>
          </c:marker>
          <c:xVal>
            <c:numRef>
              <c:f>Heterodyne!$S$2:$S$148</c:f>
              <c:numCache>
                <c:formatCode>General</c:formatCode>
                <c:ptCount val="147"/>
                <c:pt idx="0">
                  <c:v>2022</c:v>
                </c:pt>
                <c:pt idx="1">
                  <c:v>2021</c:v>
                </c:pt>
                <c:pt idx="3">
                  <c:v>2022</c:v>
                </c:pt>
                <c:pt idx="4">
                  <c:v>2022</c:v>
                </c:pt>
                <c:pt idx="5">
                  <c:v>2022</c:v>
                </c:pt>
                <c:pt idx="6">
                  <c:v>2022</c:v>
                </c:pt>
                <c:pt idx="7">
                  <c:v>2022</c:v>
                </c:pt>
                <c:pt idx="8">
                  <c:v>2022</c:v>
                </c:pt>
                <c:pt idx="9">
                  <c:v>2022</c:v>
                </c:pt>
                <c:pt idx="10">
                  <c:v>2022</c:v>
                </c:pt>
                <c:pt idx="11">
                  <c:v>2022</c:v>
                </c:pt>
                <c:pt idx="12">
                  <c:v>2022</c:v>
                </c:pt>
                <c:pt idx="13">
                  <c:v>2022</c:v>
                </c:pt>
                <c:pt idx="14">
                  <c:v>2022</c:v>
                </c:pt>
                <c:pt idx="15">
                  <c:v>2022</c:v>
                </c:pt>
                <c:pt idx="16">
                  <c:v>2022</c:v>
                </c:pt>
                <c:pt idx="17">
                  <c:v>2022</c:v>
                </c:pt>
                <c:pt idx="18">
                  <c:v>2022</c:v>
                </c:pt>
                <c:pt idx="19">
                  <c:v>2022</c:v>
                </c:pt>
                <c:pt idx="21">
                  <c:v>2022</c:v>
                </c:pt>
                <c:pt idx="22">
                  <c:v>2022</c:v>
                </c:pt>
                <c:pt idx="23">
                  <c:v>2022</c:v>
                </c:pt>
                <c:pt idx="24">
                  <c:v>2022</c:v>
                </c:pt>
                <c:pt idx="25">
                  <c:v>2022</c:v>
                </c:pt>
                <c:pt idx="26">
                  <c:v>2022</c:v>
                </c:pt>
                <c:pt idx="27">
                  <c:v>2022</c:v>
                </c:pt>
                <c:pt idx="28">
                  <c:v>2022</c:v>
                </c:pt>
                <c:pt idx="29">
                  <c:v>2022</c:v>
                </c:pt>
                <c:pt idx="30">
                  <c:v>2022</c:v>
                </c:pt>
                <c:pt idx="31">
                  <c:v>2022</c:v>
                </c:pt>
                <c:pt idx="32">
                  <c:v>2022</c:v>
                </c:pt>
                <c:pt idx="33">
                  <c:v>2022</c:v>
                </c:pt>
                <c:pt idx="34">
                  <c:v>2022</c:v>
                </c:pt>
                <c:pt idx="35">
                  <c:v>2022</c:v>
                </c:pt>
                <c:pt idx="37">
                  <c:v>2018</c:v>
                </c:pt>
                <c:pt idx="38">
                  <c:v>2022</c:v>
                </c:pt>
                <c:pt idx="39">
                  <c:v>2022</c:v>
                </c:pt>
                <c:pt idx="40">
                  <c:v>2022</c:v>
                </c:pt>
                <c:pt idx="41">
                  <c:v>2019</c:v>
                </c:pt>
                <c:pt idx="42">
                  <c:v>2020</c:v>
                </c:pt>
                <c:pt idx="43">
                  <c:v>2021</c:v>
                </c:pt>
                <c:pt idx="44">
                  <c:v>2019</c:v>
                </c:pt>
                <c:pt idx="45">
                  <c:v>2017</c:v>
                </c:pt>
                <c:pt idx="46">
                  <c:v>2019</c:v>
                </c:pt>
                <c:pt idx="47">
                  <c:v>2018</c:v>
                </c:pt>
                <c:pt idx="48">
                  <c:v>2018</c:v>
                </c:pt>
                <c:pt idx="49">
                  <c:v>2016</c:v>
                </c:pt>
                <c:pt idx="50">
                  <c:v>2012</c:v>
                </c:pt>
                <c:pt idx="51">
                  <c:v>2011</c:v>
                </c:pt>
                <c:pt idx="52">
                  <c:v>2015</c:v>
                </c:pt>
                <c:pt idx="54">
                  <c:v>2016</c:v>
                </c:pt>
                <c:pt idx="55">
                  <c:v>2016</c:v>
                </c:pt>
                <c:pt idx="56">
                  <c:v>2016</c:v>
                </c:pt>
                <c:pt idx="57">
                  <c:v>2012</c:v>
                </c:pt>
                <c:pt idx="58">
                  <c:v>2011</c:v>
                </c:pt>
                <c:pt idx="59">
                  <c:v>2011</c:v>
                </c:pt>
                <c:pt idx="60">
                  <c:v>2018</c:v>
                </c:pt>
                <c:pt idx="61">
                  <c:v>2020</c:v>
                </c:pt>
                <c:pt idx="62">
                  <c:v>2020</c:v>
                </c:pt>
                <c:pt idx="63">
                  <c:v>2012</c:v>
                </c:pt>
                <c:pt idx="64">
                  <c:v>2012</c:v>
                </c:pt>
                <c:pt idx="65">
                  <c:v>2013</c:v>
                </c:pt>
                <c:pt idx="66">
                  <c:v>2013</c:v>
                </c:pt>
                <c:pt idx="67">
                  <c:v>2013</c:v>
                </c:pt>
                <c:pt idx="68">
                  <c:v>2013</c:v>
                </c:pt>
                <c:pt idx="69">
                  <c:v>2014</c:v>
                </c:pt>
                <c:pt idx="70">
                  <c:v>2014</c:v>
                </c:pt>
                <c:pt idx="71">
                  <c:v>2014</c:v>
                </c:pt>
                <c:pt idx="72">
                  <c:v>2014</c:v>
                </c:pt>
                <c:pt idx="73">
                  <c:v>2021</c:v>
                </c:pt>
                <c:pt idx="74">
                  <c:v>2021</c:v>
                </c:pt>
                <c:pt idx="75">
                  <c:v>2017</c:v>
                </c:pt>
                <c:pt idx="76">
                  <c:v>2019</c:v>
                </c:pt>
                <c:pt idx="77">
                  <c:v>2019</c:v>
                </c:pt>
                <c:pt idx="78">
                  <c:v>2019</c:v>
                </c:pt>
                <c:pt idx="79">
                  <c:v>2010</c:v>
                </c:pt>
                <c:pt idx="80">
                  <c:v>2010</c:v>
                </c:pt>
                <c:pt idx="81">
                  <c:v>2010</c:v>
                </c:pt>
                <c:pt idx="82">
                  <c:v>2011</c:v>
                </c:pt>
                <c:pt idx="83">
                  <c:v>2011</c:v>
                </c:pt>
                <c:pt idx="84">
                  <c:v>2016</c:v>
                </c:pt>
                <c:pt idx="85">
                  <c:v>2016</c:v>
                </c:pt>
                <c:pt idx="86">
                  <c:v>2010</c:v>
                </c:pt>
                <c:pt idx="87">
                  <c:v>2012</c:v>
                </c:pt>
                <c:pt idx="88">
                  <c:v>2011</c:v>
                </c:pt>
                <c:pt idx="89">
                  <c:v>2010</c:v>
                </c:pt>
                <c:pt idx="90">
                  <c:v>2010</c:v>
                </c:pt>
                <c:pt idx="91">
                  <c:v>2010</c:v>
                </c:pt>
                <c:pt idx="92">
                  <c:v>2010</c:v>
                </c:pt>
                <c:pt idx="93">
                  <c:v>2010</c:v>
                </c:pt>
                <c:pt idx="94">
                  <c:v>2010</c:v>
                </c:pt>
                <c:pt idx="95">
                  <c:v>2012</c:v>
                </c:pt>
                <c:pt idx="96">
                  <c:v>2012</c:v>
                </c:pt>
                <c:pt idx="97">
                  <c:v>2012</c:v>
                </c:pt>
                <c:pt idx="98">
                  <c:v>2020</c:v>
                </c:pt>
                <c:pt idx="99">
                  <c:v>2020</c:v>
                </c:pt>
                <c:pt idx="100">
                  <c:v>2015</c:v>
                </c:pt>
                <c:pt idx="101">
                  <c:v>2012</c:v>
                </c:pt>
                <c:pt idx="102">
                  <c:v>2016</c:v>
                </c:pt>
                <c:pt idx="103">
                  <c:v>2019</c:v>
                </c:pt>
                <c:pt idx="104">
                  <c:v>2021</c:v>
                </c:pt>
                <c:pt idx="105">
                  <c:v>2021</c:v>
                </c:pt>
                <c:pt idx="106">
                  <c:v>2015</c:v>
                </c:pt>
                <c:pt idx="107">
                  <c:v>2015</c:v>
                </c:pt>
                <c:pt idx="108">
                  <c:v>2015</c:v>
                </c:pt>
                <c:pt idx="109">
                  <c:v>2015</c:v>
                </c:pt>
                <c:pt idx="110">
                  <c:v>2015</c:v>
                </c:pt>
                <c:pt idx="111">
                  <c:v>2018</c:v>
                </c:pt>
                <c:pt idx="112">
                  <c:v>2011</c:v>
                </c:pt>
                <c:pt idx="113">
                  <c:v>2014</c:v>
                </c:pt>
                <c:pt idx="114">
                  <c:v>2007</c:v>
                </c:pt>
                <c:pt idx="115">
                  <c:v>1999</c:v>
                </c:pt>
                <c:pt idx="116">
                  <c:v>1999</c:v>
                </c:pt>
                <c:pt idx="117">
                  <c:v>2008</c:v>
                </c:pt>
                <c:pt idx="118">
                  <c:v>2008</c:v>
                </c:pt>
                <c:pt idx="119">
                  <c:v>2007</c:v>
                </c:pt>
                <c:pt idx="120">
                  <c:v>2017</c:v>
                </c:pt>
                <c:pt idx="121">
                  <c:v>2009</c:v>
                </c:pt>
                <c:pt idx="122">
                  <c:v>2008</c:v>
                </c:pt>
                <c:pt idx="123">
                  <c:v>2011</c:v>
                </c:pt>
                <c:pt idx="124">
                  <c:v>2011</c:v>
                </c:pt>
                <c:pt idx="125">
                  <c:v>2011</c:v>
                </c:pt>
                <c:pt idx="126">
                  <c:v>2011</c:v>
                </c:pt>
                <c:pt idx="127">
                  <c:v>2012</c:v>
                </c:pt>
                <c:pt idx="128">
                  <c:v>2011</c:v>
                </c:pt>
                <c:pt idx="130">
                  <c:v>2012</c:v>
                </c:pt>
                <c:pt idx="131">
                  <c:v>2012</c:v>
                </c:pt>
                <c:pt idx="132">
                  <c:v>2013</c:v>
                </c:pt>
                <c:pt idx="133">
                  <c:v>2016</c:v>
                </c:pt>
                <c:pt idx="134">
                  <c:v>2017</c:v>
                </c:pt>
                <c:pt idx="135">
                  <c:v>2019</c:v>
                </c:pt>
                <c:pt idx="136">
                  <c:v>2018</c:v>
                </c:pt>
                <c:pt idx="137">
                  <c:v>2012</c:v>
                </c:pt>
                <c:pt idx="138">
                  <c:v>2013</c:v>
                </c:pt>
                <c:pt idx="139">
                  <c:v>2015</c:v>
                </c:pt>
                <c:pt idx="140">
                  <c:v>2022</c:v>
                </c:pt>
                <c:pt idx="141">
                  <c:v>2019</c:v>
                </c:pt>
                <c:pt idx="142">
                  <c:v>2022</c:v>
                </c:pt>
              </c:numCache>
            </c:numRef>
          </c:xVal>
          <c:yVal>
            <c:numRef>
              <c:f>Heterodyne!$AE$2:$AE$148</c:f>
              <c:numCache>
                <c:formatCode>General</c:formatCode>
                <c:ptCount val="14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8.5</c:v>
                </c:pt>
                <c:pt idx="74">
                  <c:v>8.5</c:v>
                </c:pt>
                <c:pt idx="75">
                  <c:v>7</c:v>
                </c:pt>
                <c:pt idx="76">
                  <c:v>#N/A</c:v>
                </c:pt>
                <c:pt idx="77">
                  <c:v>7.5</c:v>
                </c:pt>
                <c:pt idx="78">
                  <c:v>#N/A</c:v>
                </c:pt>
                <c:pt idx="79">
                  <c:v>20</c:v>
                </c:pt>
                <c:pt idx="80">
                  <c:v>12</c:v>
                </c:pt>
                <c:pt idx="81">
                  <c:v>7.6</c:v>
                </c:pt>
                <c:pt idx="82">
                  <c:v>#N/A</c:v>
                </c:pt>
                <c:pt idx="83">
                  <c:v>#N/A</c:v>
                </c:pt>
                <c:pt idx="84">
                  <c:v>#N/A</c:v>
                </c:pt>
                <c:pt idx="85">
                  <c:v>#N/A</c:v>
                </c:pt>
                <c:pt idx="86">
                  <c:v>#N/A</c:v>
                </c:pt>
                <c:pt idx="87">
                  <c:v>#N/A</c:v>
                </c:pt>
                <c:pt idx="88">
                  <c:v>6.5</c:v>
                </c:pt>
                <c:pt idx="89">
                  <c:v>#N/A</c:v>
                </c:pt>
                <c:pt idx="90">
                  <c:v>#N/A</c:v>
                </c:pt>
                <c:pt idx="91">
                  <c:v>#N/A</c:v>
                </c:pt>
                <c:pt idx="92">
                  <c:v>5.5</c:v>
                </c:pt>
                <c:pt idx="93">
                  <c:v>3</c:v>
                </c:pt>
                <c:pt idx="94">
                  <c:v>4</c:v>
                </c:pt>
                <c:pt idx="95">
                  <c:v>3.4</c:v>
                </c:pt>
                <c:pt idx="96">
                  <c:v>6.5</c:v>
                </c:pt>
                <c:pt idx="97">
                  <c:v>#N/A</c:v>
                </c:pt>
                <c:pt idx="98">
                  <c:v>14.75</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8.6</c:v>
                </c:pt>
                <c:pt idx="121">
                  <c:v>#N/A</c:v>
                </c:pt>
                <c:pt idx="122">
                  <c:v>8.4</c:v>
                </c:pt>
                <c:pt idx="123">
                  <c:v>#N/A</c:v>
                </c:pt>
                <c:pt idx="124">
                  <c:v>9</c:v>
                </c:pt>
                <c:pt idx="125">
                  <c:v>#N/A</c:v>
                </c:pt>
                <c:pt idx="126">
                  <c:v>14</c:v>
                </c:pt>
                <c:pt idx="127">
                  <c:v>#N/A</c:v>
                </c:pt>
                <c:pt idx="128">
                  <c:v>7</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numCache>
            </c:numRef>
          </c:yVal>
          <c:smooth val="0"/>
          <c:extLst>
            <c:ext xmlns:c16="http://schemas.microsoft.com/office/drawing/2014/chart" uri="{C3380CC4-5D6E-409C-BE32-E72D297353CC}">
              <c16:uniqueId val="{00000005-9277-4838-A7B9-B282E3C639CB}"/>
            </c:ext>
          </c:extLst>
        </c:ser>
        <c:ser>
          <c:idx val="6"/>
          <c:order val="5"/>
          <c:tx>
            <c:strRef>
              <c:f>Heterodyne!$AF$1</c:f>
              <c:strCache>
                <c:ptCount val="1"/>
                <c:pt idx="0">
                  <c:v>NF InP HBT</c:v>
                </c:pt>
              </c:strCache>
            </c:strRef>
          </c:tx>
          <c:spPr>
            <a:ln w="19050" cap="rnd">
              <a:noFill/>
              <a:round/>
            </a:ln>
            <a:effectLst/>
          </c:spPr>
          <c:marker>
            <c:symbol val="circle"/>
            <c:size val="5"/>
            <c:spPr>
              <a:solidFill>
                <a:schemeClr val="accent1">
                  <a:lumMod val="60000"/>
                </a:schemeClr>
              </a:solidFill>
              <a:ln w="9525">
                <a:solidFill>
                  <a:schemeClr val="accent1">
                    <a:lumMod val="60000"/>
                  </a:schemeClr>
                </a:solidFill>
              </a:ln>
              <a:effectLst/>
            </c:spPr>
          </c:marker>
          <c:xVal>
            <c:numRef>
              <c:f>Heterodyne!$S$2:$S$148</c:f>
              <c:numCache>
                <c:formatCode>General</c:formatCode>
                <c:ptCount val="147"/>
                <c:pt idx="0">
                  <c:v>2022</c:v>
                </c:pt>
                <c:pt idx="1">
                  <c:v>2021</c:v>
                </c:pt>
                <c:pt idx="3">
                  <c:v>2022</c:v>
                </c:pt>
                <c:pt idx="4">
                  <c:v>2022</c:v>
                </c:pt>
                <c:pt idx="5">
                  <c:v>2022</c:v>
                </c:pt>
                <c:pt idx="6">
                  <c:v>2022</c:v>
                </c:pt>
                <c:pt idx="7">
                  <c:v>2022</c:v>
                </c:pt>
                <c:pt idx="8">
                  <c:v>2022</c:v>
                </c:pt>
                <c:pt idx="9">
                  <c:v>2022</c:v>
                </c:pt>
                <c:pt idx="10">
                  <c:v>2022</c:v>
                </c:pt>
                <c:pt idx="11">
                  <c:v>2022</c:v>
                </c:pt>
                <c:pt idx="12">
                  <c:v>2022</c:v>
                </c:pt>
                <c:pt idx="13">
                  <c:v>2022</c:v>
                </c:pt>
                <c:pt idx="14">
                  <c:v>2022</c:v>
                </c:pt>
                <c:pt idx="15">
                  <c:v>2022</c:v>
                </c:pt>
                <c:pt idx="16">
                  <c:v>2022</c:v>
                </c:pt>
                <c:pt idx="17">
                  <c:v>2022</c:v>
                </c:pt>
                <c:pt idx="18">
                  <c:v>2022</c:v>
                </c:pt>
                <c:pt idx="19">
                  <c:v>2022</c:v>
                </c:pt>
                <c:pt idx="21">
                  <c:v>2022</c:v>
                </c:pt>
                <c:pt idx="22">
                  <c:v>2022</c:v>
                </c:pt>
                <c:pt idx="23">
                  <c:v>2022</c:v>
                </c:pt>
                <c:pt idx="24">
                  <c:v>2022</c:v>
                </c:pt>
                <c:pt idx="25">
                  <c:v>2022</c:v>
                </c:pt>
                <c:pt idx="26">
                  <c:v>2022</c:v>
                </c:pt>
                <c:pt idx="27">
                  <c:v>2022</c:v>
                </c:pt>
                <c:pt idx="28">
                  <c:v>2022</c:v>
                </c:pt>
                <c:pt idx="29">
                  <c:v>2022</c:v>
                </c:pt>
                <c:pt idx="30">
                  <c:v>2022</c:v>
                </c:pt>
                <c:pt idx="31">
                  <c:v>2022</c:v>
                </c:pt>
                <c:pt idx="32">
                  <c:v>2022</c:v>
                </c:pt>
                <c:pt idx="33">
                  <c:v>2022</c:v>
                </c:pt>
                <c:pt idx="34">
                  <c:v>2022</c:v>
                </c:pt>
                <c:pt idx="35">
                  <c:v>2022</c:v>
                </c:pt>
                <c:pt idx="37">
                  <c:v>2018</c:v>
                </c:pt>
                <c:pt idx="38">
                  <c:v>2022</c:v>
                </c:pt>
                <c:pt idx="39">
                  <c:v>2022</c:v>
                </c:pt>
                <c:pt idx="40">
                  <c:v>2022</c:v>
                </c:pt>
                <c:pt idx="41">
                  <c:v>2019</c:v>
                </c:pt>
                <c:pt idx="42">
                  <c:v>2020</c:v>
                </c:pt>
                <c:pt idx="43">
                  <c:v>2021</c:v>
                </c:pt>
                <c:pt idx="44">
                  <c:v>2019</c:v>
                </c:pt>
                <c:pt idx="45">
                  <c:v>2017</c:v>
                </c:pt>
                <c:pt idx="46">
                  <c:v>2019</c:v>
                </c:pt>
                <c:pt idx="47">
                  <c:v>2018</c:v>
                </c:pt>
                <c:pt idx="48">
                  <c:v>2018</c:v>
                </c:pt>
                <c:pt idx="49">
                  <c:v>2016</c:v>
                </c:pt>
                <c:pt idx="50">
                  <c:v>2012</c:v>
                </c:pt>
                <c:pt idx="51">
                  <c:v>2011</c:v>
                </c:pt>
                <c:pt idx="52">
                  <c:v>2015</c:v>
                </c:pt>
                <c:pt idx="54">
                  <c:v>2016</c:v>
                </c:pt>
                <c:pt idx="55">
                  <c:v>2016</c:v>
                </c:pt>
                <c:pt idx="56">
                  <c:v>2016</c:v>
                </c:pt>
                <c:pt idx="57">
                  <c:v>2012</c:v>
                </c:pt>
                <c:pt idx="58">
                  <c:v>2011</c:v>
                </c:pt>
                <c:pt idx="59">
                  <c:v>2011</c:v>
                </c:pt>
                <c:pt idx="60">
                  <c:v>2018</c:v>
                </c:pt>
                <c:pt idx="61">
                  <c:v>2020</c:v>
                </c:pt>
                <c:pt idx="62">
                  <c:v>2020</c:v>
                </c:pt>
                <c:pt idx="63">
                  <c:v>2012</c:v>
                </c:pt>
                <c:pt idx="64">
                  <c:v>2012</c:v>
                </c:pt>
                <c:pt idx="65">
                  <c:v>2013</c:v>
                </c:pt>
                <c:pt idx="66">
                  <c:v>2013</c:v>
                </c:pt>
                <c:pt idx="67">
                  <c:v>2013</c:v>
                </c:pt>
                <c:pt idx="68">
                  <c:v>2013</c:v>
                </c:pt>
                <c:pt idx="69">
                  <c:v>2014</c:v>
                </c:pt>
                <c:pt idx="70">
                  <c:v>2014</c:v>
                </c:pt>
                <c:pt idx="71">
                  <c:v>2014</c:v>
                </c:pt>
                <c:pt idx="72">
                  <c:v>2014</c:v>
                </c:pt>
                <c:pt idx="73">
                  <c:v>2021</c:v>
                </c:pt>
                <c:pt idx="74">
                  <c:v>2021</c:v>
                </c:pt>
                <c:pt idx="75">
                  <c:v>2017</c:v>
                </c:pt>
                <c:pt idx="76">
                  <c:v>2019</c:v>
                </c:pt>
                <c:pt idx="77">
                  <c:v>2019</c:v>
                </c:pt>
                <c:pt idx="78">
                  <c:v>2019</c:v>
                </c:pt>
                <c:pt idx="79">
                  <c:v>2010</c:v>
                </c:pt>
                <c:pt idx="80">
                  <c:v>2010</c:v>
                </c:pt>
                <c:pt idx="81">
                  <c:v>2010</c:v>
                </c:pt>
                <c:pt idx="82">
                  <c:v>2011</c:v>
                </c:pt>
                <c:pt idx="83">
                  <c:v>2011</c:v>
                </c:pt>
                <c:pt idx="84">
                  <c:v>2016</c:v>
                </c:pt>
                <c:pt idx="85">
                  <c:v>2016</c:v>
                </c:pt>
                <c:pt idx="86">
                  <c:v>2010</c:v>
                </c:pt>
                <c:pt idx="87">
                  <c:v>2012</c:v>
                </c:pt>
                <c:pt idx="88">
                  <c:v>2011</c:v>
                </c:pt>
                <c:pt idx="89">
                  <c:v>2010</c:v>
                </c:pt>
                <c:pt idx="90">
                  <c:v>2010</c:v>
                </c:pt>
                <c:pt idx="91">
                  <c:v>2010</c:v>
                </c:pt>
                <c:pt idx="92">
                  <c:v>2010</c:v>
                </c:pt>
                <c:pt idx="93">
                  <c:v>2010</c:v>
                </c:pt>
                <c:pt idx="94">
                  <c:v>2010</c:v>
                </c:pt>
                <c:pt idx="95">
                  <c:v>2012</c:v>
                </c:pt>
                <c:pt idx="96">
                  <c:v>2012</c:v>
                </c:pt>
                <c:pt idx="97">
                  <c:v>2012</c:v>
                </c:pt>
                <c:pt idx="98">
                  <c:v>2020</c:v>
                </c:pt>
                <c:pt idx="99">
                  <c:v>2020</c:v>
                </c:pt>
                <c:pt idx="100">
                  <c:v>2015</c:v>
                </c:pt>
                <c:pt idx="101">
                  <c:v>2012</c:v>
                </c:pt>
                <c:pt idx="102">
                  <c:v>2016</c:v>
                </c:pt>
                <c:pt idx="103">
                  <c:v>2019</c:v>
                </c:pt>
                <c:pt idx="104">
                  <c:v>2021</c:v>
                </c:pt>
                <c:pt idx="105">
                  <c:v>2021</c:v>
                </c:pt>
                <c:pt idx="106">
                  <c:v>2015</c:v>
                </c:pt>
                <c:pt idx="107">
                  <c:v>2015</c:v>
                </c:pt>
                <c:pt idx="108">
                  <c:v>2015</c:v>
                </c:pt>
                <c:pt idx="109">
                  <c:v>2015</c:v>
                </c:pt>
                <c:pt idx="110">
                  <c:v>2015</c:v>
                </c:pt>
                <c:pt idx="111">
                  <c:v>2018</c:v>
                </c:pt>
                <c:pt idx="112">
                  <c:v>2011</c:v>
                </c:pt>
                <c:pt idx="113">
                  <c:v>2014</c:v>
                </c:pt>
                <c:pt idx="114">
                  <c:v>2007</c:v>
                </c:pt>
                <c:pt idx="115">
                  <c:v>1999</c:v>
                </c:pt>
                <c:pt idx="116">
                  <c:v>1999</c:v>
                </c:pt>
                <c:pt idx="117">
                  <c:v>2008</c:v>
                </c:pt>
                <c:pt idx="118">
                  <c:v>2008</c:v>
                </c:pt>
                <c:pt idx="119">
                  <c:v>2007</c:v>
                </c:pt>
                <c:pt idx="120">
                  <c:v>2017</c:v>
                </c:pt>
                <c:pt idx="121">
                  <c:v>2009</c:v>
                </c:pt>
                <c:pt idx="122">
                  <c:v>2008</c:v>
                </c:pt>
                <c:pt idx="123">
                  <c:v>2011</c:v>
                </c:pt>
                <c:pt idx="124">
                  <c:v>2011</c:v>
                </c:pt>
                <c:pt idx="125">
                  <c:v>2011</c:v>
                </c:pt>
                <c:pt idx="126">
                  <c:v>2011</c:v>
                </c:pt>
                <c:pt idx="127">
                  <c:v>2012</c:v>
                </c:pt>
                <c:pt idx="128">
                  <c:v>2011</c:v>
                </c:pt>
                <c:pt idx="130">
                  <c:v>2012</c:v>
                </c:pt>
                <c:pt idx="131">
                  <c:v>2012</c:v>
                </c:pt>
                <c:pt idx="132">
                  <c:v>2013</c:v>
                </c:pt>
                <c:pt idx="133">
                  <c:v>2016</c:v>
                </c:pt>
                <c:pt idx="134">
                  <c:v>2017</c:v>
                </c:pt>
                <c:pt idx="135">
                  <c:v>2019</c:v>
                </c:pt>
                <c:pt idx="136">
                  <c:v>2018</c:v>
                </c:pt>
                <c:pt idx="137">
                  <c:v>2012</c:v>
                </c:pt>
                <c:pt idx="138">
                  <c:v>2013</c:v>
                </c:pt>
                <c:pt idx="139">
                  <c:v>2015</c:v>
                </c:pt>
                <c:pt idx="140">
                  <c:v>2022</c:v>
                </c:pt>
                <c:pt idx="141">
                  <c:v>2019</c:v>
                </c:pt>
                <c:pt idx="142">
                  <c:v>2022</c:v>
                </c:pt>
              </c:numCache>
            </c:numRef>
          </c:xVal>
          <c:yVal>
            <c:numRef>
              <c:f>Heterodyne!$AF$2:$AF$148</c:f>
              <c:numCache>
                <c:formatCode>General</c:formatCode>
                <c:ptCount val="14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14.15</c:v>
                </c:pt>
                <c:pt idx="101">
                  <c:v>17</c:v>
                </c:pt>
                <c:pt idx="102">
                  <c:v>#N/A</c:v>
                </c:pt>
                <c:pt idx="103">
                  <c:v>#N/A</c:v>
                </c:pt>
                <c:pt idx="104">
                  <c:v>#N/A</c:v>
                </c:pt>
                <c:pt idx="105">
                  <c:v>#N/A</c:v>
                </c:pt>
                <c:pt idx="106">
                  <c:v>12</c:v>
                </c:pt>
                <c:pt idx="107">
                  <c:v>13.5</c:v>
                </c:pt>
                <c:pt idx="108">
                  <c:v>18.5</c:v>
                </c:pt>
                <c:pt idx="109">
                  <c:v>19</c:v>
                </c:pt>
                <c:pt idx="110">
                  <c:v>12.75</c:v>
                </c:pt>
                <c:pt idx="111">
                  <c:v>13</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numCache>
            </c:numRef>
          </c:yVal>
          <c:smooth val="0"/>
          <c:extLst>
            <c:ext xmlns:c16="http://schemas.microsoft.com/office/drawing/2014/chart" uri="{C3380CC4-5D6E-409C-BE32-E72D297353CC}">
              <c16:uniqueId val="{00000006-9277-4838-A7B9-B282E3C639CB}"/>
            </c:ext>
          </c:extLst>
        </c:ser>
        <c:dLbls>
          <c:showLegendKey val="0"/>
          <c:showVal val="0"/>
          <c:showCatName val="0"/>
          <c:showSerName val="0"/>
          <c:showPercent val="0"/>
          <c:showBubbleSize val="0"/>
        </c:dLbls>
        <c:axId val="760278271"/>
        <c:axId val="757937551"/>
      </c:scatterChart>
      <c:valAx>
        <c:axId val="760278271"/>
        <c:scaling>
          <c:orientation val="minMax"/>
          <c:max val="2040"/>
          <c:min val="2000"/>
        </c:scaling>
        <c:delete val="0"/>
        <c:axPos val="b"/>
        <c:title>
          <c:tx>
            <c:rich>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r>
                  <a:rPr lang="en-US"/>
                  <a:t>Year</a:t>
                </a:r>
              </a:p>
            </c:rich>
          </c:tx>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ja-JP"/>
            </a:p>
          </c:txPr>
        </c:title>
        <c:numFmt formatCode="General" sourceLinked="1"/>
        <c:majorTickMark val="out"/>
        <c:minorTickMark val="out"/>
        <c:tickLblPos val="nextTo"/>
        <c:spPr>
          <a:noFill/>
          <a:ln w="9525" cap="flat" cmpd="sng" algn="ctr">
            <a:solidFill>
              <a:schemeClr val="tx1"/>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ja-JP"/>
          </a:p>
        </c:txPr>
        <c:crossAx val="757937551"/>
        <c:crosses val="autoZero"/>
        <c:crossBetween val="midCat"/>
        <c:minorUnit val="1"/>
      </c:valAx>
      <c:valAx>
        <c:axId val="757937551"/>
        <c:scaling>
          <c:orientation val="minMax"/>
        </c:scaling>
        <c:delete val="0"/>
        <c:axPos val="l"/>
        <c:title>
          <c:tx>
            <c:rich>
              <a:bodyPr rot="-54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r>
                  <a:rPr lang="en-US"/>
                  <a:t>Noise figure (dB)</a:t>
                </a:r>
              </a:p>
            </c:rich>
          </c:tx>
          <c:overlay val="0"/>
          <c:spPr>
            <a:noFill/>
            <a:ln>
              <a:noFill/>
            </a:ln>
            <a:effectLst/>
          </c:spPr>
          <c:txPr>
            <a:bodyPr rot="-54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ja-JP"/>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ja-JP"/>
          </a:p>
        </c:txPr>
        <c:crossAx val="760278271"/>
        <c:crosses val="autoZero"/>
        <c:crossBetween val="midCat"/>
      </c:valAx>
      <c:spPr>
        <a:noFill/>
        <a:ln>
          <a:solidFill>
            <a:schemeClr val="tx1"/>
          </a:solidFill>
        </a:ln>
        <a:effectLst/>
      </c:spPr>
    </c:plotArea>
    <c:legend>
      <c:legendPos val="b"/>
      <c:layout>
        <c:manualLayout>
          <c:xMode val="edge"/>
          <c:yMode val="edge"/>
          <c:x val="0.71649453358141346"/>
          <c:y val="0.10797761454833718"/>
          <c:w val="0.22934439743190685"/>
          <c:h val="0.42151381706712288"/>
        </c:manualLayout>
      </c:layout>
      <c:overlay val="0"/>
      <c:spPr>
        <a:noFill/>
        <a:ln>
          <a:solidFill>
            <a:schemeClr val="tx1"/>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600">
          <a:solidFill>
            <a:sysClr val="windowText" lastClr="000000"/>
          </a:solidFill>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scatterChart>
        <c:scatterStyle val="lineMarker"/>
        <c:varyColors val="0"/>
        <c:ser>
          <c:idx val="0"/>
          <c:order val="0"/>
          <c:tx>
            <c:strRef>
              <c:f>Detector!$D$1</c:f>
              <c:strCache>
                <c:ptCount val="1"/>
                <c:pt idx="0">
                  <c:v>NEP (pW/Hz^1/2)</c:v>
                </c:pt>
              </c:strCache>
            </c:strRef>
          </c:tx>
          <c:spPr>
            <a:ln w="25400" cap="rnd">
              <a:noFill/>
              <a:round/>
            </a:ln>
            <a:effectLst/>
          </c:spPr>
          <c:marker>
            <c:symbol val="circle"/>
            <c:size val="5"/>
            <c:spPr>
              <a:solidFill>
                <a:schemeClr val="accent1"/>
              </a:solidFill>
              <a:ln w="9525">
                <a:solidFill>
                  <a:schemeClr val="accent1"/>
                </a:solidFill>
              </a:ln>
              <a:effectLst/>
            </c:spPr>
          </c:marker>
          <c:xVal>
            <c:numRef>
              <c:f>Detector!$C$2:$C$82</c:f>
              <c:numCache>
                <c:formatCode>General</c:formatCode>
                <c:ptCount val="81"/>
                <c:pt idx="0">
                  <c:v>300</c:v>
                </c:pt>
                <c:pt idx="1">
                  <c:v>510</c:v>
                </c:pt>
                <c:pt idx="2">
                  <c:v>1000</c:v>
                </c:pt>
                <c:pt idx="3">
                  <c:v>100</c:v>
                </c:pt>
                <c:pt idx="4">
                  <c:v>1000</c:v>
                </c:pt>
                <c:pt idx="5">
                  <c:v>10</c:v>
                </c:pt>
                <c:pt idx="6">
                  <c:v>1000</c:v>
                </c:pt>
                <c:pt idx="9">
                  <c:v>62.5</c:v>
                </c:pt>
                <c:pt idx="10">
                  <c:v>75</c:v>
                </c:pt>
                <c:pt idx="11">
                  <c:v>92.5</c:v>
                </c:pt>
                <c:pt idx="12">
                  <c:v>115</c:v>
                </c:pt>
                <c:pt idx="13">
                  <c:v>140</c:v>
                </c:pt>
                <c:pt idx="14">
                  <c:v>180</c:v>
                </c:pt>
                <c:pt idx="15">
                  <c:v>215</c:v>
                </c:pt>
                <c:pt idx="16">
                  <c:v>275</c:v>
                </c:pt>
                <c:pt idx="17">
                  <c:v>330</c:v>
                </c:pt>
                <c:pt idx="18">
                  <c:v>415</c:v>
                </c:pt>
                <c:pt idx="19">
                  <c:v>500</c:v>
                </c:pt>
                <c:pt idx="20">
                  <c:v>625</c:v>
                </c:pt>
                <c:pt idx="21">
                  <c:v>750</c:v>
                </c:pt>
                <c:pt idx="22">
                  <c:v>925</c:v>
                </c:pt>
                <c:pt idx="23">
                  <c:v>1150</c:v>
                </c:pt>
                <c:pt idx="24">
                  <c:v>1400</c:v>
                </c:pt>
                <c:pt idx="27">
                  <c:v>104</c:v>
                </c:pt>
                <c:pt idx="28">
                  <c:v>150</c:v>
                </c:pt>
                <c:pt idx="29">
                  <c:v>200</c:v>
                </c:pt>
                <c:pt idx="30">
                  <c:v>320</c:v>
                </c:pt>
                <c:pt idx="31">
                  <c:v>400</c:v>
                </c:pt>
                <c:pt idx="32">
                  <c:v>800</c:v>
                </c:pt>
                <c:pt idx="35">
                  <c:v>283</c:v>
                </c:pt>
                <c:pt idx="36">
                  <c:v>280</c:v>
                </c:pt>
                <c:pt idx="37">
                  <c:v>292</c:v>
                </c:pt>
                <c:pt idx="38">
                  <c:v>583</c:v>
                </c:pt>
                <c:pt idx="39">
                  <c:v>650</c:v>
                </c:pt>
                <c:pt idx="40">
                  <c:v>860</c:v>
                </c:pt>
                <c:pt idx="41">
                  <c:v>1027</c:v>
                </c:pt>
                <c:pt idx="42">
                  <c:v>2900</c:v>
                </c:pt>
                <c:pt idx="44">
                  <c:v>300</c:v>
                </c:pt>
                <c:pt idx="45">
                  <c:v>275</c:v>
                </c:pt>
                <c:pt idx="46">
                  <c:v>330</c:v>
                </c:pt>
                <c:pt idx="47">
                  <c:v>415</c:v>
                </c:pt>
                <c:pt idx="48">
                  <c:v>500</c:v>
                </c:pt>
                <c:pt idx="49">
                  <c:v>300</c:v>
                </c:pt>
                <c:pt idx="50">
                  <c:v>1000</c:v>
                </c:pt>
                <c:pt idx="51">
                  <c:v>343</c:v>
                </c:pt>
                <c:pt idx="52">
                  <c:v>343</c:v>
                </c:pt>
                <c:pt idx="53">
                  <c:v>300</c:v>
                </c:pt>
                <c:pt idx="54" formatCode="0.0">
                  <c:v>325.70269999999999</c:v>
                </c:pt>
                <c:pt idx="55" formatCode="0.0">
                  <c:v>325.70269999999999</c:v>
                </c:pt>
                <c:pt idx="56">
                  <c:v>300</c:v>
                </c:pt>
                <c:pt idx="57">
                  <c:v>300</c:v>
                </c:pt>
                <c:pt idx="58">
                  <c:v>660</c:v>
                </c:pt>
                <c:pt idx="59">
                  <c:v>590</c:v>
                </c:pt>
                <c:pt idx="60">
                  <c:v>94</c:v>
                </c:pt>
                <c:pt idx="61">
                  <c:v>300</c:v>
                </c:pt>
                <c:pt idx="62">
                  <c:v>300</c:v>
                </c:pt>
                <c:pt idx="63">
                  <c:v>94</c:v>
                </c:pt>
                <c:pt idx="64">
                  <c:v>94</c:v>
                </c:pt>
                <c:pt idx="65">
                  <c:v>94</c:v>
                </c:pt>
                <c:pt idx="66">
                  <c:v>94</c:v>
                </c:pt>
                <c:pt idx="67">
                  <c:v>94</c:v>
                </c:pt>
                <c:pt idx="68">
                  <c:v>94</c:v>
                </c:pt>
                <c:pt idx="69">
                  <c:v>94</c:v>
                </c:pt>
                <c:pt idx="70">
                  <c:v>300</c:v>
                </c:pt>
                <c:pt idx="71">
                  <c:v>170</c:v>
                </c:pt>
                <c:pt idx="72">
                  <c:v>280</c:v>
                </c:pt>
                <c:pt idx="73">
                  <c:v>591.4</c:v>
                </c:pt>
                <c:pt idx="74">
                  <c:v>591.4</c:v>
                </c:pt>
                <c:pt idx="75">
                  <c:v>308</c:v>
                </c:pt>
                <c:pt idx="76">
                  <c:v>304</c:v>
                </c:pt>
                <c:pt idx="77">
                  <c:v>170</c:v>
                </c:pt>
                <c:pt idx="78">
                  <c:v>271</c:v>
                </c:pt>
                <c:pt idx="79">
                  <c:v>632</c:v>
                </c:pt>
                <c:pt idx="80">
                  <c:v>615</c:v>
                </c:pt>
              </c:numCache>
            </c:numRef>
          </c:xVal>
          <c:yVal>
            <c:numRef>
              <c:f>Detector!$D$2:$D$82</c:f>
              <c:numCache>
                <c:formatCode>General</c:formatCode>
                <c:ptCount val="81"/>
                <c:pt idx="0">
                  <c:v>3</c:v>
                </c:pt>
                <c:pt idx="1">
                  <c:v>7</c:v>
                </c:pt>
                <c:pt idx="2">
                  <c:v>21</c:v>
                </c:pt>
                <c:pt idx="3">
                  <c:v>7</c:v>
                </c:pt>
                <c:pt idx="4">
                  <c:v>100</c:v>
                </c:pt>
                <c:pt idx="5">
                  <c:v>41</c:v>
                </c:pt>
                <c:pt idx="6">
                  <c:v>102</c:v>
                </c:pt>
                <c:pt idx="9">
                  <c:v>3.4</c:v>
                </c:pt>
                <c:pt idx="10">
                  <c:v>3.5</c:v>
                </c:pt>
                <c:pt idx="11">
                  <c:v>3.5</c:v>
                </c:pt>
                <c:pt idx="12">
                  <c:v>3.5</c:v>
                </c:pt>
                <c:pt idx="13">
                  <c:v>3.5</c:v>
                </c:pt>
                <c:pt idx="14">
                  <c:v>4.3</c:v>
                </c:pt>
                <c:pt idx="15">
                  <c:v>4.3</c:v>
                </c:pt>
                <c:pt idx="16">
                  <c:v>4.8</c:v>
                </c:pt>
                <c:pt idx="17">
                  <c:v>6.8</c:v>
                </c:pt>
                <c:pt idx="18">
                  <c:v>6.8</c:v>
                </c:pt>
                <c:pt idx="19">
                  <c:v>11.6</c:v>
                </c:pt>
                <c:pt idx="20">
                  <c:v>13.5</c:v>
                </c:pt>
                <c:pt idx="21">
                  <c:v>20.3</c:v>
                </c:pt>
                <c:pt idx="22">
                  <c:v>27.1</c:v>
                </c:pt>
                <c:pt idx="23">
                  <c:v>81.2</c:v>
                </c:pt>
                <c:pt idx="24">
                  <c:v>243.6</c:v>
                </c:pt>
                <c:pt idx="27">
                  <c:v>1.2</c:v>
                </c:pt>
                <c:pt idx="28">
                  <c:v>1.5</c:v>
                </c:pt>
                <c:pt idx="29">
                  <c:v>3</c:v>
                </c:pt>
                <c:pt idx="30">
                  <c:v>10</c:v>
                </c:pt>
                <c:pt idx="31">
                  <c:v>8</c:v>
                </c:pt>
                <c:pt idx="32">
                  <c:v>20</c:v>
                </c:pt>
                <c:pt idx="35">
                  <c:v>29</c:v>
                </c:pt>
                <c:pt idx="36">
                  <c:v>66</c:v>
                </c:pt>
                <c:pt idx="37">
                  <c:v>8</c:v>
                </c:pt>
                <c:pt idx="38">
                  <c:v>46</c:v>
                </c:pt>
                <c:pt idx="39">
                  <c:v>17</c:v>
                </c:pt>
                <c:pt idx="40">
                  <c:v>42</c:v>
                </c:pt>
                <c:pt idx="41">
                  <c:v>66</c:v>
                </c:pt>
                <c:pt idx="42">
                  <c:v>487</c:v>
                </c:pt>
                <c:pt idx="44">
                  <c:v>15</c:v>
                </c:pt>
                <c:pt idx="45">
                  <c:v>4.8</c:v>
                </c:pt>
                <c:pt idx="46">
                  <c:v>6.8</c:v>
                </c:pt>
                <c:pt idx="47">
                  <c:v>6.8</c:v>
                </c:pt>
                <c:pt idx="48">
                  <c:v>11.6</c:v>
                </c:pt>
                <c:pt idx="49">
                  <c:v>#N/A</c:v>
                </c:pt>
                <c:pt idx="50">
                  <c:v>#N/A</c:v>
                </c:pt>
                <c:pt idx="51">
                  <c:v>#N/A</c:v>
                </c:pt>
                <c:pt idx="52">
                  <c:v>#N/A</c:v>
                </c:pt>
                <c:pt idx="53">
                  <c:v>#N/A</c:v>
                </c:pt>
                <c:pt idx="54">
                  <c:v>30</c:v>
                </c:pt>
                <c:pt idx="55">
                  <c:v>61</c:v>
                </c:pt>
                <c:pt idx="56">
                  <c:v>#N/A</c:v>
                </c:pt>
                <c:pt idx="57">
                  <c:v>#N/A</c:v>
                </c:pt>
                <c:pt idx="58">
                  <c:v>#N/A</c:v>
                </c:pt>
                <c:pt idx="59">
                  <c:v>166</c:v>
                </c:pt>
                <c:pt idx="60">
                  <c:v>#N/A</c:v>
                </c:pt>
                <c:pt idx="61">
                  <c:v>64</c:v>
                </c:pt>
                <c:pt idx="62">
                  <c:v>303</c:v>
                </c:pt>
                <c:pt idx="63">
                  <c:v>22.1</c:v>
                </c:pt>
                <c:pt idx="64">
                  <c:v>30.4</c:v>
                </c:pt>
                <c:pt idx="65">
                  <c:v>54.2</c:v>
                </c:pt>
                <c:pt idx="66">
                  <c:v>109.3</c:v>
                </c:pt>
                <c:pt idx="67">
                  <c:v>35.5</c:v>
                </c:pt>
                <c:pt idx="68">
                  <c:v>54.2</c:v>
                </c:pt>
                <c:pt idx="69">
                  <c:v>99.8</c:v>
                </c:pt>
                <c:pt idx="70">
                  <c:v>370</c:v>
                </c:pt>
                <c:pt idx="71">
                  <c:v>#N/A</c:v>
                </c:pt>
                <c:pt idx="72">
                  <c:v>#N/A</c:v>
                </c:pt>
                <c:pt idx="73">
                  <c:v>4000</c:v>
                </c:pt>
                <c:pt idx="74">
                  <c:v>0.23</c:v>
                </c:pt>
                <c:pt idx="75">
                  <c:v>0</c:v>
                </c:pt>
                <c:pt idx="76">
                  <c:v>0</c:v>
                </c:pt>
                <c:pt idx="77">
                  <c:v>2.14</c:v>
                </c:pt>
                <c:pt idx="78">
                  <c:v>135</c:v>
                </c:pt>
                <c:pt idx="79">
                  <c:v>1250</c:v>
                </c:pt>
                <c:pt idx="80">
                  <c:v>8</c:v>
                </c:pt>
              </c:numCache>
            </c:numRef>
          </c:yVal>
          <c:smooth val="0"/>
          <c:extLst>
            <c:ext xmlns:c16="http://schemas.microsoft.com/office/drawing/2014/chart" uri="{C3380CC4-5D6E-409C-BE32-E72D297353CC}">
              <c16:uniqueId val="{00000000-9027-43A7-A8A7-33E10F0928FE}"/>
            </c:ext>
          </c:extLst>
        </c:ser>
        <c:dLbls>
          <c:showLegendKey val="0"/>
          <c:showVal val="0"/>
          <c:showCatName val="0"/>
          <c:showSerName val="0"/>
          <c:showPercent val="0"/>
          <c:showBubbleSize val="0"/>
        </c:dLbls>
        <c:axId val="259952640"/>
        <c:axId val="2016306544"/>
      </c:scatterChart>
      <c:valAx>
        <c:axId val="259952640"/>
        <c:scaling>
          <c:orientation val="minMax"/>
          <c:max val="1000"/>
          <c:min val="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016306544"/>
        <c:crosses val="autoZero"/>
        <c:crossBetween val="midCat"/>
        <c:majorUnit val="100"/>
      </c:valAx>
      <c:valAx>
        <c:axId val="2016306544"/>
        <c:scaling>
          <c:orientation val="minMax"/>
          <c:max val="5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5995264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scatterChart>
        <c:scatterStyle val="lineMarker"/>
        <c:varyColors val="0"/>
        <c:ser>
          <c:idx val="0"/>
          <c:order val="0"/>
          <c:tx>
            <c:strRef>
              <c:f>Detector!$E$1</c:f>
              <c:strCache>
                <c:ptCount val="1"/>
                <c:pt idx="0">
                  <c:v>Baseband bandwidth (GHz)</c:v>
                </c:pt>
              </c:strCache>
            </c:strRef>
          </c:tx>
          <c:spPr>
            <a:ln w="25400" cap="rnd">
              <a:noFill/>
              <a:round/>
            </a:ln>
            <a:effectLst/>
          </c:spPr>
          <c:marker>
            <c:symbol val="circle"/>
            <c:size val="5"/>
            <c:spPr>
              <a:solidFill>
                <a:schemeClr val="accent1"/>
              </a:solidFill>
              <a:ln w="9525">
                <a:solidFill>
                  <a:schemeClr val="accent1"/>
                </a:solidFill>
              </a:ln>
              <a:effectLst/>
            </c:spPr>
          </c:marker>
          <c:xVal>
            <c:numRef>
              <c:f>Detector!$C$2:$C$82</c:f>
              <c:numCache>
                <c:formatCode>General</c:formatCode>
                <c:ptCount val="81"/>
                <c:pt idx="0">
                  <c:v>300</c:v>
                </c:pt>
                <c:pt idx="1">
                  <c:v>510</c:v>
                </c:pt>
                <c:pt idx="2">
                  <c:v>1000</c:v>
                </c:pt>
                <c:pt idx="3">
                  <c:v>100</c:v>
                </c:pt>
                <c:pt idx="4">
                  <c:v>1000</c:v>
                </c:pt>
                <c:pt idx="5">
                  <c:v>10</c:v>
                </c:pt>
                <c:pt idx="6">
                  <c:v>1000</c:v>
                </c:pt>
                <c:pt idx="9">
                  <c:v>62.5</c:v>
                </c:pt>
                <c:pt idx="10">
                  <c:v>75</c:v>
                </c:pt>
                <c:pt idx="11">
                  <c:v>92.5</c:v>
                </c:pt>
                <c:pt idx="12">
                  <c:v>115</c:v>
                </c:pt>
                <c:pt idx="13">
                  <c:v>140</c:v>
                </c:pt>
                <c:pt idx="14">
                  <c:v>180</c:v>
                </c:pt>
                <c:pt idx="15">
                  <c:v>215</c:v>
                </c:pt>
                <c:pt idx="16">
                  <c:v>275</c:v>
                </c:pt>
                <c:pt idx="17">
                  <c:v>330</c:v>
                </c:pt>
                <c:pt idx="18">
                  <c:v>415</c:v>
                </c:pt>
                <c:pt idx="19">
                  <c:v>500</c:v>
                </c:pt>
                <c:pt idx="20">
                  <c:v>625</c:v>
                </c:pt>
                <c:pt idx="21">
                  <c:v>750</c:v>
                </c:pt>
                <c:pt idx="22">
                  <c:v>925</c:v>
                </c:pt>
                <c:pt idx="23">
                  <c:v>1150</c:v>
                </c:pt>
                <c:pt idx="24">
                  <c:v>1400</c:v>
                </c:pt>
                <c:pt idx="27">
                  <c:v>104</c:v>
                </c:pt>
                <c:pt idx="28">
                  <c:v>150</c:v>
                </c:pt>
                <c:pt idx="29">
                  <c:v>200</c:v>
                </c:pt>
                <c:pt idx="30">
                  <c:v>320</c:v>
                </c:pt>
                <c:pt idx="31">
                  <c:v>400</c:v>
                </c:pt>
                <c:pt idx="32">
                  <c:v>800</c:v>
                </c:pt>
                <c:pt idx="35">
                  <c:v>283</c:v>
                </c:pt>
                <c:pt idx="36">
                  <c:v>280</c:v>
                </c:pt>
                <c:pt idx="37">
                  <c:v>292</c:v>
                </c:pt>
                <c:pt idx="38">
                  <c:v>583</c:v>
                </c:pt>
                <c:pt idx="39">
                  <c:v>650</c:v>
                </c:pt>
                <c:pt idx="40">
                  <c:v>860</c:v>
                </c:pt>
                <c:pt idx="41">
                  <c:v>1027</c:v>
                </c:pt>
                <c:pt idx="42">
                  <c:v>2900</c:v>
                </c:pt>
                <c:pt idx="44">
                  <c:v>300</c:v>
                </c:pt>
                <c:pt idx="45">
                  <c:v>275</c:v>
                </c:pt>
                <c:pt idx="46">
                  <c:v>330</c:v>
                </c:pt>
                <c:pt idx="47">
                  <c:v>415</c:v>
                </c:pt>
                <c:pt idx="48">
                  <c:v>500</c:v>
                </c:pt>
                <c:pt idx="49">
                  <c:v>300</c:v>
                </c:pt>
                <c:pt idx="50">
                  <c:v>1000</c:v>
                </c:pt>
                <c:pt idx="51">
                  <c:v>343</c:v>
                </c:pt>
                <c:pt idx="52">
                  <c:v>343</c:v>
                </c:pt>
                <c:pt idx="53">
                  <c:v>300</c:v>
                </c:pt>
                <c:pt idx="54" formatCode="0.0">
                  <c:v>325.70269999999999</c:v>
                </c:pt>
                <c:pt idx="55" formatCode="0.0">
                  <c:v>325.70269999999999</c:v>
                </c:pt>
                <c:pt idx="56">
                  <c:v>300</c:v>
                </c:pt>
                <c:pt idx="57">
                  <c:v>300</c:v>
                </c:pt>
                <c:pt idx="58">
                  <c:v>660</c:v>
                </c:pt>
                <c:pt idx="59">
                  <c:v>590</c:v>
                </c:pt>
                <c:pt idx="60">
                  <c:v>94</c:v>
                </c:pt>
                <c:pt idx="61">
                  <c:v>300</c:v>
                </c:pt>
                <c:pt idx="62">
                  <c:v>300</c:v>
                </c:pt>
                <c:pt idx="63">
                  <c:v>94</c:v>
                </c:pt>
                <c:pt idx="64">
                  <c:v>94</c:v>
                </c:pt>
                <c:pt idx="65">
                  <c:v>94</c:v>
                </c:pt>
                <c:pt idx="66">
                  <c:v>94</c:v>
                </c:pt>
                <c:pt idx="67">
                  <c:v>94</c:v>
                </c:pt>
                <c:pt idx="68">
                  <c:v>94</c:v>
                </c:pt>
                <c:pt idx="69">
                  <c:v>94</c:v>
                </c:pt>
                <c:pt idx="70">
                  <c:v>300</c:v>
                </c:pt>
                <c:pt idx="71">
                  <c:v>170</c:v>
                </c:pt>
                <c:pt idx="72">
                  <c:v>280</c:v>
                </c:pt>
                <c:pt idx="73">
                  <c:v>591.4</c:v>
                </c:pt>
                <c:pt idx="74">
                  <c:v>591.4</c:v>
                </c:pt>
                <c:pt idx="75">
                  <c:v>308</c:v>
                </c:pt>
                <c:pt idx="76">
                  <c:v>304</c:v>
                </c:pt>
                <c:pt idx="77">
                  <c:v>170</c:v>
                </c:pt>
                <c:pt idx="78">
                  <c:v>271</c:v>
                </c:pt>
                <c:pt idx="79">
                  <c:v>632</c:v>
                </c:pt>
                <c:pt idx="80">
                  <c:v>615</c:v>
                </c:pt>
              </c:numCache>
            </c:numRef>
          </c:xVal>
          <c:yVal>
            <c:numRef>
              <c:f>Detector!$E$2:$E$82</c:f>
              <c:numCache>
                <c:formatCode>General</c:formatCode>
                <c:ptCount val="81"/>
                <c:pt idx="0">
                  <c:v>1.0000000000000001E-5</c:v>
                </c:pt>
                <c:pt idx="1">
                  <c:v>1.0000000000000001E-5</c:v>
                </c:pt>
                <c:pt idx="2">
                  <c:v>1.0000000000000001E-5</c:v>
                </c:pt>
                <c:pt idx="3">
                  <c:v>1E-3</c:v>
                </c:pt>
                <c:pt idx="4">
                  <c:v>1E-3</c:v>
                </c:pt>
                <c:pt idx="5">
                  <c:v>40</c:v>
                </c:pt>
                <c:pt idx="6">
                  <c:v>40</c:v>
                </c:pt>
                <c:pt idx="9">
                  <c:v>10</c:v>
                </c:pt>
                <c:pt idx="10">
                  <c:v>12</c:v>
                </c:pt>
                <c:pt idx="11">
                  <c:v>15</c:v>
                </c:pt>
                <c:pt idx="12">
                  <c:v>19</c:v>
                </c:pt>
                <c:pt idx="13">
                  <c:v>24</c:v>
                </c:pt>
                <c:pt idx="14">
                  <c:v>31</c:v>
                </c:pt>
                <c:pt idx="15">
                  <c:v>36</c:v>
                </c:pt>
                <c:pt idx="16">
                  <c:v>40</c:v>
                </c:pt>
                <c:pt idx="17">
                  <c:v>40</c:v>
                </c:pt>
                <c:pt idx="18">
                  <c:v>40</c:v>
                </c:pt>
                <c:pt idx="19">
                  <c:v>40</c:v>
                </c:pt>
                <c:pt idx="20">
                  <c:v>40</c:v>
                </c:pt>
                <c:pt idx="21">
                  <c:v>40</c:v>
                </c:pt>
                <c:pt idx="22">
                  <c:v>40</c:v>
                </c:pt>
                <c:pt idx="23">
                  <c:v>40</c:v>
                </c:pt>
                <c:pt idx="24">
                  <c:v>40</c:v>
                </c:pt>
                <c:pt idx="27">
                  <c:v>#N/A</c:v>
                </c:pt>
                <c:pt idx="28">
                  <c:v>#N/A</c:v>
                </c:pt>
                <c:pt idx="29">
                  <c:v>#N/A</c:v>
                </c:pt>
                <c:pt idx="30">
                  <c:v>#N/A</c:v>
                </c:pt>
                <c:pt idx="31">
                  <c:v>#N/A</c:v>
                </c:pt>
                <c:pt idx="32">
                  <c:v>#N/A</c:v>
                </c:pt>
                <c:pt idx="35">
                  <c:v>#N/A</c:v>
                </c:pt>
                <c:pt idx="36">
                  <c:v>#N/A</c:v>
                </c:pt>
                <c:pt idx="37">
                  <c:v>#N/A</c:v>
                </c:pt>
                <c:pt idx="38">
                  <c:v>#N/A</c:v>
                </c:pt>
                <c:pt idx="39">
                  <c:v>#N/A</c:v>
                </c:pt>
                <c:pt idx="40">
                  <c:v>#N/A</c:v>
                </c:pt>
                <c:pt idx="41">
                  <c:v>#N/A</c:v>
                </c:pt>
                <c:pt idx="42">
                  <c:v>#N/A</c:v>
                </c:pt>
                <c:pt idx="44">
                  <c:v>11.8</c:v>
                </c:pt>
                <c:pt idx="45">
                  <c:v>40</c:v>
                </c:pt>
                <c:pt idx="46">
                  <c:v>40</c:v>
                </c:pt>
                <c:pt idx="47">
                  <c:v>40</c:v>
                </c:pt>
                <c:pt idx="48">
                  <c:v>40</c:v>
                </c:pt>
                <c:pt idx="49">
                  <c:v>11</c:v>
                </c:pt>
                <c:pt idx="50">
                  <c:v>11</c:v>
                </c:pt>
                <c:pt idx="51">
                  <c:v>0</c:v>
                </c:pt>
                <c:pt idx="52">
                  <c:v>19</c:v>
                </c:pt>
                <c:pt idx="53">
                  <c:v>0</c:v>
                </c:pt>
                <c:pt idx="54">
                  <c:v>#N/A</c:v>
                </c:pt>
                <c:pt idx="55">
                  <c:v>#N/A</c:v>
                </c:pt>
                <c:pt idx="56">
                  <c:v>#N/A</c:v>
                </c:pt>
                <c:pt idx="57">
                  <c:v>40</c:v>
                </c:pt>
                <c:pt idx="58">
                  <c:v>13</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11</c:v>
                </c:pt>
                <c:pt idx="76">
                  <c:v>14</c:v>
                </c:pt>
                <c:pt idx="77">
                  <c:v>#N/A</c:v>
                </c:pt>
                <c:pt idx="78">
                  <c:v>#N/A</c:v>
                </c:pt>
                <c:pt idx="79">
                  <c:v>#N/A</c:v>
                </c:pt>
                <c:pt idx="80">
                  <c:v>#N/A</c:v>
                </c:pt>
              </c:numCache>
            </c:numRef>
          </c:yVal>
          <c:smooth val="0"/>
          <c:extLst>
            <c:ext xmlns:c16="http://schemas.microsoft.com/office/drawing/2014/chart" uri="{C3380CC4-5D6E-409C-BE32-E72D297353CC}">
              <c16:uniqueId val="{00000000-2517-4891-A2D7-FFA1486D5A8F}"/>
            </c:ext>
          </c:extLst>
        </c:ser>
        <c:dLbls>
          <c:showLegendKey val="0"/>
          <c:showVal val="0"/>
          <c:showCatName val="0"/>
          <c:showSerName val="0"/>
          <c:showPercent val="0"/>
          <c:showBubbleSize val="0"/>
        </c:dLbls>
        <c:axId val="259952640"/>
        <c:axId val="2016306544"/>
      </c:scatterChart>
      <c:valAx>
        <c:axId val="259952640"/>
        <c:scaling>
          <c:orientation val="minMax"/>
          <c:max val="1000"/>
          <c:min val="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016306544"/>
        <c:crosses val="autoZero"/>
        <c:crossBetween val="midCat"/>
        <c:majorUnit val="100"/>
      </c:valAx>
      <c:valAx>
        <c:axId val="2016306544"/>
        <c:scaling>
          <c:orientation val="minMax"/>
          <c:max val="5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5995264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920" b="0" i="0" u="none" strike="noStrike" kern="1200" spc="0" baseline="0">
                <a:solidFill>
                  <a:sysClr val="windowText" lastClr="000000"/>
                </a:solidFill>
                <a:latin typeface="+mn-lt"/>
                <a:ea typeface="+mn-ea"/>
                <a:cs typeface="+mn-cs"/>
              </a:defRPr>
            </a:pPr>
            <a:r>
              <a:rPr lang="en-US"/>
              <a:t>Noise Equivalent Power</a:t>
            </a:r>
          </a:p>
        </c:rich>
      </c:tx>
      <c:overlay val="0"/>
      <c:spPr>
        <a:noFill/>
        <a:ln>
          <a:noFill/>
        </a:ln>
        <a:effectLst/>
      </c:spPr>
    </c:title>
    <c:autoTitleDeleted val="0"/>
    <c:plotArea>
      <c:layout>
        <c:manualLayout>
          <c:layoutTarget val="inner"/>
          <c:xMode val="edge"/>
          <c:yMode val="edge"/>
          <c:x val="0.13554604302773587"/>
          <c:y val="9.3101492907242817E-2"/>
          <c:w val="0.8258444611960658"/>
          <c:h val="0.75561509989498865"/>
        </c:manualLayout>
      </c:layout>
      <c:scatterChart>
        <c:scatterStyle val="lineMarker"/>
        <c:varyColors val="0"/>
        <c:ser>
          <c:idx val="0"/>
          <c:order val="0"/>
          <c:tx>
            <c:strRef>
              <c:f>Detector!$S$1</c:f>
              <c:strCache>
                <c:ptCount val="1"/>
                <c:pt idx="0">
                  <c:v>NEP SBD</c:v>
                </c:pt>
              </c:strCache>
            </c:strRef>
          </c:tx>
          <c:spPr>
            <a:ln w="19050">
              <a:noFill/>
            </a:ln>
          </c:spPr>
          <c:xVal>
            <c:numRef>
              <c:f>Detector!$C$2:$C$96</c:f>
              <c:numCache>
                <c:formatCode>General</c:formatCode>
                <c:ptCount val="95"/>
                <c:pt idx="0">
                  <c:v>300</c:v>
                </c:pt>
                <c:pt idx="1">
                  <c:v>510</c:v>
                </c:pt>
                <c:pt idx="2">
                  <c:v>1000</c:v>
                </c:pt>
                <c:pt idx="3">
                  <c:v>100</c:v>
                </c:pt>
                <c:pt idx="4">
                  <c:v>1000</c:v>
                </c:pt>
                <c:pt idx="5">
                  <c:v>10</c:v>
                </c:pt>
                <c:pt idx="6">
                  <c:v>1000</c:v>
                </c:pt>
                <c:pt idx="9">
                  <c:v>62.5</c:v>
                </c:pt>
                <c:pt idx="10">
                  <c:v>75</c:v>
                </c:pt>
                <c:pt idx="11">
                  <c:v>92.5</c:v>
                </c:pt>
                <c:pt idx="12">
                  <c:v>115</c:v>
                </c:pt>
                <c:pt idx="13">
                  <c:v>140</c:v>
                </c:pt>
                <c:pt idx="14">
                  <c:v>180</c:v>
                </c:pt>
                <c:pt idx="15">
                  <c:v>215</c:v>
                </c:pt>
                <c:pt idx="16">
                  <c:v>275</c:v>
                </c:pt>
                <c:pt idx="17">
                  <c:v>330</c:v>
                </c:pt>
                <c:pt idx="18">
                  <c:v>415</c:v>
                </c:pt>
                <c:pt idx="19">
                  <c:v>500</c:v>
                </c:pt>
                <c:pt idx="20">
                  <c:v>625</c:v>
                </c:pt>
                <c:pt idx="21">
                  <c:v>750</c:v>
                </c:pt>
                <c:pt idx="22">
                  <c:v>925</c:v>
                </c:pt>
                <c:pt idx="23">
                  <c:v>1150</c:v>
                </c:pt>
                <c:pt idx="24">
                  <c:v>1400</c:v>
                </c:pt>
                <c:pt idx="27">
                  <c:v>104</c:v>
                </c:pt>
                <c:pt idx="28">
                  <c:v>150</c:v>
                </c:pt>
                <c:pt idx="29">
                  <c:v>200</c:v>
                </c:pt>
                <c:pt idx="30">
                  <c:v>320</c:v>
                </c:pt>
                <c:pt idx="31">
                  <c:v>400</c:v>
                </c:pt>
                <c:pt idx="32">
                  <c:v>800</c:v>
                </c:pt>
                <c:pt idx="35">
                  <c:v>283</c:v>
                </c:pt>
                <c:pt idx="36">
                  <c:v>280</c:v>
                </c:pt>
                <c:pt idx="37">
                  <c:v>292</c:v>
                </c:pt>
                <c:pt idx="38">
                  <c:v>583</c:v>
                </c:pt>
                <c:pt idx="39">
                  <c:v>650</c:v>
                </c:pt>
                <c:pt idx="40">
                  <c:v>860</c:v>
                </c:pt>
                <c:pt idx="41">
                  <c:v>1027</c:v>
                </c:pt>
                <c:pt idx="42">
                  <c:v>2900</c:v>
                </c:pt>
                <c:pt idx="44">
                  <c:v>300</c:v>
                </c:pt>
                <c:pt idx="45">
                  <c:v>275</c:v>
                </c:pt>
                <c:pt idx="46">
                  <c:v>330</c:v>
                </c:pt>
                <c:pt idx="47">
                  <c:v>415</c:v>
                </c:pt>
                <c:pt idx="48">
                  <c:v>500</c:v>
                </c:pt>
                <c:pt idx="49">
                  <c:v>300</c:v>
                </c:pt>
                <c:pt idx="50">
                  <c:v>1000</c:v>
                </c:pt>
                <c:pt idx="51">
                  <c:v>343</c:v>
                </c:pt>
                <c:pt idx="52">
                  <c:v>343</c:v>
                </c:pt>
                <c:pt idx="53">
                  <c:v>300</c:v>
                </c:pt>
                <c:pt idx="54" formatCode="0.0">
                  <c:v>325.70269999999999</c:v>
                </c:pt>
                <c:pt idx="55" formatCode="0.0">
                  <c:v>325.70269999999999</c:v>
                </c:pt>
                <c:pt idx="56">
                  <c:v>300</c:v>
                </c:pt>
                <c:pt idx="57">
                  <c:v>300</c:v>
                </c:pt>
                <c:pt idx="58">
                  <c:v>660</c:v>
                </c:pt>
                <c:pt idx="59">
                  <c:v>590</c:v>
                </c:pt>
                <c:pt idx="60">
                  <c:v>94</c:v>
                </c:pt>
                <c:pt idx="61">
                  <c:v>300</c:v>
                </c:pt>
                <c:pt idx="62">
                  <c:v>300</c:v>
                </c:pt>
                <c:pt idx="63">
                  <c:v>94</c:v>
                </c:pt>
                <c:pt idx="64">
                  <c:v>94</c:v>
                </c:pt>
                <c:pt idx="65">
                  <c:v>94</c:v>
                </c:pt>
                <c:pt idx="66">
                  <c:v>94</c:v>
                </c:pt>
                <c:pt idx="67">
                  <c:v>94</c:v>
                </c:pt>
                <c:pt idx="68">
                  <c:v>94</c:v>
                </c:pt>
                <c:pt idx="69">
                  <c:v>94</c:v>
                </c:pt>
                <c:pt idx="70">
                  <c:v>300</c:v>
                </c:pt>
                <c:pt idx="71">
                  <c:v>170</c:v>
                </c:pt>
                <c:pt idx="72">
                  <c:v>280</c:v>
                </c:pt>
                <c:pt idx="73">
                  <c:v>591.4</c:v>
                </c:pt>
                <c:pt idx="74">
                  <c:v>591.4</c:v>
                </c:pt>
                <c:pt idx="75">
                  <c:v>308</c:v>
                </c:pt>
                <c:pt idx="76">
                  <c:v>304</c:v>
                </c:pt>
                <c:pt idx="77">
                  <c:v>170</c:v>
                </c:pt>
                <c:pt idx="78">
                  <c:v>271</c:v>
                </c:pt>
                <c:pt idx="79">
                  <c:v>632</c:v>
                </c:pt>
                <c:pt idx="80">
                  <c:v>615</c:v>
                </c:pt>
                <c:pt idx="81">
                  <c:v>340</c:v>
                </c:pt>
              </c:numCache>
            </c:numRef>
          </c:xVal>
          <c:yVal>
            <c:numRef>
              <c:f>Detector!$S$2:$S$96</c:f>
              <c:numCache>
                <c:formatCode>General</c:formatCode>
                <c:ptCount val="95"/>
                <c:pt idx="0">
                  <c:v>#N/A</c:v>
                </c:pt>
                <c:pt idx="1">
                  <c:v>#N/A</c:v>
                </c:pt>
                <c:pt idx="2">
                  <c:v>#N/A</c:v>
                </c:pt>
                <c:pt idx="3">
                  <c:v>7</c:v>
                </c:pt>
                <c:pt idx="4">
                  <c:v>100</c:v>
                </c:pt>
                <c:pt idx="5">
                  <c:v>41</c:v>
                </c:pt>
                <c:pt idx="6">
                  <c:v>102</c:v>
                </c:pt>
                <c:pt idx="7">
                  <c:v>#N/A</c:v>
                </c:pt>
                <c:pt idx="8">
                  <c:v>#N/A</c:v>
                </c:pt>
                <c:pt idx="9">
                  <c:v>3.4</c:v>
                </c:pt>
                <c:pt idx="10">
                  <c:v>3.5</c:v>
                </c:pt>
                <c:pt idx="11">
                  <c:v>3.5</c:v>
                </c:pt>
                <c:pt idx="12">
                  <c:v>3.5</c:v>
                </c:pt>
                <c:pt idx="13">
                  <c:v>3.5</c:v>
                </c:pt>
                <c:pt idx="14">
                  <c:v>4.3</c:v>
                </c:pt>
                <c:pt idx="15">
                  <c:v>4.3</c:v>
                </c:pt>
                <c:pt idx="16">
                  <c:v>4.8</c:v>
                </c:pt>
                <c:pt idx="17">
                  <c:v>6.8</c:v>
                </c:pt>
                <c:pt idx="18">
                  <c:v>6.8</c:v>
                </c:pt>
                <c:pt idx="19">
                  <c:v>11.6</c:v>
                </c:pt>
                <c:pt idx="20">
                  <c:v>13.5</c:v>
                </c:pt>
                <c:pt idx="21">
                  <c:v>20.3</c:v>
                </c:pt>
                <c:pt idx="22">
                  <c:v>27.1</c:v>
                </c:pt>
                <c:pt idx="23">
                  <c:v>81.2</c:v>
                </c:pt>
                <c:pt idx="24">
                  <c:v>243.6</c:v>
                </c:pt>
                <c:pt idx="25">
                  <c:v>#N/A</c:v>
                </c:pt>
                <c:pt idx="26">
                  <c:v>#N/A</c:v>
                </c:pt>
                <c:pt idx="27">
                  <c:v>1.2</c:v>
                </c:pt>
                <c:pt idx="28">
                  <c:v>1.5</c:v>
                </c:pt>
                <c:pt idx="29">
                  <c:v>3</c:v>
                </c:pt>
                <c:pt idx="30">
                  <c:v>10</c:v>
                </c:pt>
                <c:pt idx="31">
                  <c:v>8</c:v>
                </c:pt>
                <c:pt idx="32">
                  <c:v>20</c:v>
                </c:pt>
                <c:pt idx="33">
                  <c:v>#N/A</c:v>
                </c:pt>
                <c:pt idx="34">
                  <c:v>#N/A</c:v>
                </c:pt>
                <c:pt idx="35">
                  <c:v>#N/A</c:v>
                </c:pt>
                <c:pt idx="36">
                  <c:v>#N/A</c:v>
                </c:pt>
                <c:pt idx="37">
                  <c:v>#N/A</c:v>
                </c:pt>
                <c:pt idx="38">
                  <c:v>#N/A</c:v>
                </c:pt>
                <c:pt idx="39">
                  <c:v>#N/A</c:v>
                </c:pt>
                <c:pt idx="40">
                  <c:v>#N/A</c:v>
                </c:pt>
                <c:pt idx="41">
                  <c:v>#N/A</c:v>
                </c:pt>
                <c:pt idx="42">
                  <c:v>#N/A</c:v>
                </c:pt>
                <c:pt idx="43">
                  <c:v>#N/A</c:v>
                </c:pt>
                <c:pt idx="44">
                  <c:v>#N/A</c:v>
                </c:pt>
                <c:pt idx="45">
                  <c:v>4.8</c:v>
                </c:pt>
                <c:pt idx="46">
                  <c:v>6.8</c:v>
                </c:pt>
                <c:pt idx="47">
                  <c:v>6.8</c:v>
                </c:pt>
                <c:pt idx="48">
                  <c:v>11.6</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numCache>
            </c:numRef>
          </c:yVal>
          <c:smooth val="0"/>
          <c:extLst>
            <c:ext xmlns:c16="http://schemas.microsoft.com/office/drawing/2014/chart" uri="{C3380CC4-5D6E-409C-BE32-E72D297353CC}">
              <c16:uniqueId val="{00000009-BA6D-4D6F-AC04-026228BFAE2B}"/>
            </c:ext>
          </c:extLst>
        </c:ser>
        <c:ser>
          <c:idx val="2"/>
          <c:order val="1"/>
          <c:tx>
            <c:strRef>
              <c:f>Detector!$T$1</c:f>
              <c:strCache>
                <c:ptCount val="1"/>
                <c:pt idx="0">
                  <c:v>NEP FMBD</c:v>
                </c:pt>
              </c:strCache>
            </c:strRef>
          </c:tx>
          <c:spPr>
            <a:ln w="19050">
              <a:noFill/>
            </a:ln>
          </c:spPr>
          <c:xVal>
            <c:numRef>
              <c:f>Detector!$C$2:$C$96</c:f>
              <c:numCache>
                <c:formatCode>General</c:formatCode>
                <c:ptCount val="95"/>
                <c:pt idx="0">
                  <c:v>300</c:v>
                </c:pt>
                <c:pt idx="1">
                  <c:v>510</c:v>
                </c:pt>
                <c:pt idx="2">
                  <c:v>1000</c:v>
                </c:pt>
                <c:pt idx="3">
                  <c:v>100</c:v>
                </c:pt>
                <c:pt idx="4">
                  <c:v>1000</c:v>
                </c:pt>
                <c:pt idx="5">
                  <c:v>10</c:v>
                </c:pt>
                <c:pt idx="6">
                  <c:v>1000</c:v>
                </c:pt>
                <c:pt idx="9">
                  <c:v>62.5</c:v>
                </c:pt>
                <c:pt idx="10">
                  <c:v>75</c:v>
                </c:pt>
                <c:pt idx="11">
                  <c:v>92.5</c:v>
                </c:pt>
                <c:pt idx="12">
                  <c:v>115</c:v>
                </c:pt>
                <c:pt idx="13">
                  <c:v>140</c:v>
                </c:pt>
                <c:pt idx="14">
                  <c:v>180</c:v>
                </c:pt>
                <c:pt idx="15">
                  <c:v>215</c:v>
                </c:pt>
                <c:pt idx="16">
                  <c:v>275</c:v>
                </c:pt>
                <c:pt idx="17">
                  <c:v>330</c:v>
                </c:pt>
                <c:pt idx="18">
                  <c:v>415</c:v>
                </c:pt>
                <c:pt idx="19">
                  <c:v>500</c:v>
                </c:pt>
                <c:pt idx="20">
                  <c:v>625</c:v>
                </c:pt>
                <c:pt idx="21">
                  <c:v>750</c:v>
                </c:pt>
                <c:pt idx="22">
                  <c:v>925</c:v>
                </c:pt>
                <c:pt idx="23">
                  <c:v>1150</c:v>
                </c:pt>
                <c:pt idx="24">
                  <c:v>1400</c:v>
                </c:pt>
                <c:pt idx="27">
                  <c:v>104</c:v>
                </c:pt>
                <c:pt idx="28">
                  <c:v>150</c:v>
                </c:pt>
                <c:pt idx="29">
                  <c:v>200</c:v>
                </c:pt>
                <c:pt idx="30">
                  <c:v>320</c:v>
                </c:pt>
                <c:pt idx="31">
                  <c:v>400</c:v>
                </c:pt>
                <c:pt idx="32">
                  <c:v>800</c:v>
                </c:pt>
                <c:pt idx="35">
                  <c:v>283</c:v>
                </c:pt>
                <c:pt idx="36">
                  <c:v>280</c:v>
                </c:pt>
                <c:pt idx="37">
                  <c:v>292</c:v>
                </c:pt>
                <c:pt idx="38">
                  <c:v>583</c:v>
                </c:pt>
                <c:pt idx="39">
                  <c:v>650</c:v>
                </c:pt>
                <c:pt idx="40">
                  <c:v>860</c:v>
                </c:pt>
                <c:pt idx="41">
                  <c:v>1027</c:v>
                </c:pt>
                <c:pt idx="42">
                  <c:v>2900</c:v>
                </c:pt>
                <c:pt idx="44">
                  <c:v>300</c:v>
                </c:pt>
                <c:pt idx="45">
                  <c:v>275</c:v>
                </c:pt>
                <c:pt idx="46">
                  <c:v>330</c:v>
                </c:pt>
                <c:pt idx="47">
                  <c:v>415</c:v>
                </c:pt>
                <c:pt idx="48">
                  <c:v>500</c:v>
                </c:pt>
                <c:pt idx="49">
                  <c:v>300</c:v>
                </c:pt>
                <c:pt idx="50">
                  <c:v>1000</c:v>
                </c:pt>
                <c:pt idx="51">
                  <c:v>343</c:v>
                </c:pt>
                <c:pt idx="52">
                  <c:v>343</c:v>
                </c:pt>
                <c:pt idx="53">
                  <c:v>300</c:v>
                </c:pt>
                <c:pt idx="54" formatCode="0.0">
                  <c:v>325.70269999999999</c:v>
                </c:pt>
                <c:pt idx="55" formatCode="0.0">
                  <c:v>325.70269999999999</c:v>
                </c:pt>
                <c:pt idx="56">
                  <c:v>300</c:v>
                </c:pt>
                <c:pt idx="57">
                  <c:v>300</c:v>
                </c:pt>
                <c:pt idx="58">
                  <c:v>660</c:v>
                </c:pt>
                <c:pt idx="59">
                  <c:v>590</c:v>
                </c:pt>
                <c:pt idx="60">
                  <c:v>94</c:v>
                </c:pt>
                <c:pt idx="61">
                  <c:v>300</c:v>
                </c:pt>
                <c:pt idx="62">
                  <c:v>300</c:v>
                </c:pt>
                <c:pt idx="63">
                  <c:v>94</c:v>
                </c:pt>
                <c:pt idx="64">
                  <c:v>94</c:v>
                </c:pt>
                <c:pt idx="65">
                  <c:v>94</c:v>
                </c:pt>
                <c:pt idx="66">
                  <c:v>94</c:v>
                </c:pt>
                <c:pt idx="67">
                  <c:v>94</c:v>
                </c:pt>
                <c:pt idx="68">
                  <c:v>94</c:v>
                </c:pt>
                <c:pt idx="69">
                  <c:v>94</c:v>
                </c:pt>
                <c:pt idx="70">
                  <c:v>300</c:v>
                </c:pt>
                <c:pt idx="71">
                  <c:v>170</c:v>
                </c:pt>
                <c:pt idx="72">
                  <c:v>280</c:v>
                </c:pt>
                <c:pt idx="73">
                  <c:v>591.4</c:v>
                </c:pt>
                <c:pt idx="74">
                  <c:v>591.4</c:v>
                </c:pt>
                <c:pt idx="75">
                  <c:v>308</c:v>
                </c:pt>
                <c:pt idx="76">
                  <c:v>304</c:v>
                </c:pt>
                <c:pt idx="77">
                  <c:v>170</c:v>
                </c:pt>
                <c:pt idx="78">
                  <c:v>271</c:v>
                </c:pt>
                <c:pt idx="79">
                  <c:v>632</c:v>
                </c:pt>
                <c:pt idx="80">
                  <c:v>615</c:v>
                </c:pt>
                <c:pt idx="81">
                  <c:v>340</c:v>
                </c:pt>
              </c:numCache>
            </c:numRef>
          </c:xVal>
          <c:yVal>
            <c:numRef>
              <c:f>Detector!$T$2:$T$96</c:f>
              <c:numCache>
                <c:formatCode>General</c:formatCode>
                <c:ptCount val="95"/>
                <c:pt idx="0">
                  <c:v>3</c:v>
                </c:pt>
                <c:pt idx="1">
                  <c:v>7</c:v>
                </c:pt>
                <c:pt idx="2">
                  <c:v>21</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15</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numCache>
            </c:numRef>
          </c:yVal>
          <c:smooth val="0"/>
          <c:extLst>
            <c:ext xmlns:c16="http://schemas.microsoft.com/office/drawing/2014/chart" uri="{C3380CC4-5D6E-409C-BE32-E72D297353CC}">
              <c16:uniqueId val="{0000000A-BA6D-4D6F-AC04-026228BFAE2B}"/>
            </c:ext>
          </c:extLst>
        </c:ser>
        <c:ser>
          <c:idx val="3"/>
          <c:order val="2"/>
          <c:tx>
            <c:strRef>
              <c:f>Detector!$U$1</c:f>
              <c:strCache>
                <c:ptCount val="1"/>
                <c:pt idx="0">
                  <c:v>NEP CMOS</c:v>
                </c:pt>
              </c:strCache>
            </c:strRef>
          </c:tx>
          <c:spPr>
            <a:ln w="19050">
              <a:noFill/>
            </a:ln>
          </c:spPr>
          <c:xVal>
            <c:numRef>
              <c:f>Detector!$C$2:$C$96</c:f>
              <c:numCache>
                <c:formatCode>General</c:formatCode>
                <c:ptCount val="95"/>
                <c:pt idx="0">
                  <c:v>300</c:v>
                </c:pt>
                <c:pt idx="1">
                  <c:v>510</c:v>
                </c:pt>
                <c:pt idx="2">
                  <c:v>1000</c:v>
                </c:pt>
                <c:pt idx="3">
                  <c:v>100</c:v>
                </c:pt>
                <c:pt idx="4">
                  <c:v>1000</c:v>
                </c:pt>
                <c:pt idx="5">
                  <c:v>10</c:v>
                </c:pt>
                <c:pt idx="6">
                  <c:v>1000</c:v>
                </c:pt>
                <c:pt idx="9">
                  <c:v>62.5</c:v>
                </c:pt>
                <c:pt idx="10">
                  <c:v>75</c:v>
                </c:pt>
                <c:pt idx="11">
                  <c:v>92.5</c:v>
                </c:pt>
                <c:pt idx="12">
                  <c:v>115</c:v>
                </c:pt>
                <c:pt idx="13">
                  <c:v>140</c:v>
                </c:pt>
                <c:pt idx="14">
                  <c:v>180</c:v>
                </c:pt>
                <c:pt idx="15">
                  <c:v>215</c:v>
                </c:pt>
                <c:pt idx="16">
                  <c:v>275</c:v>
                </c:pt>
                <c:pt idx="17">
                  <c:v>330</c:v>
                </c:pt>
                <c:pt idx="18">
                  <c:v>415</c:v>
                </c:pt>
                <c:pt idx="19">
                  <c:v>500</c:v>
                </c:pt>
                <c:pt idx="20">
                  <c:v>625</c:v>
                </c:pt>
                <c:pt idx="21">
                  <c:v>750</c:v>
                </c:pt>
                <c:pt idx="22">
                  <c:v>925</c:v>
                </c:pt>
                <c:pt idx="23">
                  <c:v>1150</c:v>
                </c:pt>
                <c:pt idx="24">
                  <c:v>1400</c:v>
                </c:pt>
                <c:pt idx="27">
                  <c:v>104</c:v>
                </c:pt>
                <c:pt idx="28">
                  <c:v>150</c:v>
                </c:pt>
                <c:pt idx="29">
                  <c:v>200</c:v>
                </c:pt>
                <c:pt idx="30">
                  <c:v>320</c:v>
                </c:pt>
                <c:pt idx="31">
                  <c:v>400</c:v>
                </c:pt>
                <c:pt idx="32">
                  <c:v>800</c:v>
                </c:pt>
                <c:pt idx="35">
                  <c:v>283</c:v>
                </c:pt>
                <c:pt idx="36">
                  <c:v>280</c:v>
                </c:pt>
                <c:pt idx="37">
                  <c:v>292</c:v>
                </c:pt>
                <c:pt idx="38">
                  <c:v>583</c:v>
                </c:pt>
                <c:pt idx="39">
                  <c:v>650</c:v>
                </c:pt>
                <c:pt idx="40">
                  <c:v>860</c:v>
                </c:pt>
                <c:pt idx="41">
                  <c:v>1027</c:v>
                </c:pt>
                <c:pt idx="42">
                  <c:v>2900</c:v>
                </c:pt>
                <c:pt idx="44">
                  <c:v>300</c:v>
                </c:pt>
                <c:pt idx="45">
                  <c:v>275</c:v>
                </c:pt>
                <c:pt idx="46">
                  <c:v>330</c:v>
                </c:pt>
                <c:pt idx="47">
                  <c:v>415</c:v>
                </c:pt>
                <c:pt idx="48">
                  <c:v>500</c:v>
                </c:pt>
                <c:pt idx="49">
                  <c:v>300</c:v>
                </c:pt>
                <c:pt idx="50">
                  <c:v>1000</c:v>
                </c:pt>
                <c:pt idx="51">
                  <c:v>343</c:v>
                </c:pt>
                <c:pt idx="52">
                  <c:v>343</c:v>
                </c:pt>
                <c:pt idx="53">
                  <c:v>300</c:v>
                </c:pt>
                <c:pt idx="54" formatCode="0.0">
                  <c:v>325.70269999999999</c:v>
                </c:pt>
                <c:pt idx="55" formatCode="0.0">
                  <c:v>325.70269999999999</c:v>
                </c:pt>
                <c:pt idx="56">
                  <c:v>300</c:v>
                </c:pt>
                <c:pt idx="57">
                  <c:v>300</c:v>
                </c:pt>
                <c:pt idx="58">
                  <c:v>660</c:v>
                </c:pt>
                <c:pt idx="59">
                  <c:v>590</c:v>
                </c:pt>
                <c:pt idx="60">
                  <c:v>94</c:v>
                </c:pt>
                <c:pt idx="61">
                  <c:v>300</c:v>
                </c:pt>
                <c:pt idx="62">
                  <c:v>300</c:v>
                </c:pt>
                <c:pt idx="63">
                  <c:v>94</c:v>
                </c:pt>
                <c:pt idx="64">
                  <c:v>94</c:v>
                </c:pt>
                <c:pt idx="65">
                  <c:v>94</c:v>
                </c:pt>
                <c:pt idx="66">
                  <c:v>94</c:v>
                </c:pt>
                <c:pt idx="67">
                  <c:v>94</c:v>
                </c:pt>
                <c:pt idx="68">
                  <c:v>94</c:v>
                </c:pt>
                <c:pt idx="69">
                  <c:v>94</c:v>
                </c:pt>
                <c:pt idx="70">
                  <c:v>300</c:v>
                </c:pt>
                <c:pt idx="71">
                  <c:v>170</c:v>
                </c:pt>
                <c:pt idx="72">
                  <c:v>280</c:v>
                </c:pt>
                <c:pt idx="73">
                  <c:v>591.4</c:v>
                </c:pt>
                <c:pt idx="74">
                  <c:v>591.4</c:v>
                </c:pt>
                <c:pt idx="75">
                  <c:v>308</c:v>
                </c:pt>
                <c:pt idx="76">
                  <c:v>304</c:v>
                </c:pt>
                <c:pt idx="77">
                  <c:v>170</c:v>
                </c:pt>
                <c:pt idx="78">
                  <c:v>271</c:v>
                </c:pt>
                <c:pt idx="79">
                  <c:v>632</c:v>
                </c:pt>
                <c:pt idx="80">
                  <c:v>615</c:v>
                </c:pt>
                <c:pt idx="81">
                  <c:v>340</c:v>
                </c:pt>
              </c:numCache>
            </c:numRef>
          </c:xVal>
          <c:yVal>
            <c:numRef>
              <c:f>Detector!$U$2:$U$96</c:f>
              <c:numCache>
                <c:formatCode>General</c:formatCode>
                <c:ptCount val="95"/>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29</c:v>
                </c:pt>
                <c:pt idx="36">
                  <c:v>66</c:v>
                </c:pt>
                <c:pt idx="37">
                  <c:v>8</c:v>
                </c:pt>
                <c:pt idx="38">
                  <c:v>46</c:v>
                </c:pt>
                <c:pt idx="39">
                  <c:v>17</c:v>
                </c:pt>
                <c:pt idx="40">
                  <c:v>42</c:v>
                </c:pt>
                <c:pt idx="41">
                  <c:v>66</c:v>
                </c:pt>
                <c:pt idx="42">
                  <c:v>487</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numCache>
            </c:numRef>
          </c:yVal>
          <c:smooth val="0"/>
          <c:extLst>
            <c:ext xmlns:c16="http://schemas.microsoft.com/office/drawing/2014/chart" uri="{C3380CC4-5D6E-409C-BE32-E72D297353CC}">
              <c16:uniqueId val="{0000000B-BA6D-4D6F-AC04-026228BFAE2B}"/>
            </c:ext>
          </c:extLst>
        </c:ser>
        <c:ser>
          <c:idx val="4"/>
          <c:order val="3"/>
          <c:tx>
            <c:strRef>
              <c:f>Detector!$V$1</c:f>
              <c:strCache>
                <c:ptCount val="1"/>
                <c:pt idx="0">
                  <c:v>NEP RTD</c:v>
                </c:pt>
              </c:strCache>
            </c:strRef>
          </c:tx>
          <c:spPr>
            <a:ln w="19050">
              <a:noFill/>
            </a:ln>
          </c:spPr>
          <c:xVal>
            <c:numRef>
              <c:f>Detector!$C$2:$C$96</c:f>
              <c:numCache>
                <c:formatCode>General</c:formatCode>
                <c:ptCount val="95"/>
                <c:pt idx="0">
                  <c:v>300</c:v>
                </c:pt>
                <c:pt idx="1">
                  <c:v>510</c:v>
                </c:pt>
                <c:pt idx="2">
                  <c:v>1000</c:v>
                </c:pt>
                <c:pt idx="3">
                  <c:v>100</c:v>
                </c:pt>
                <c:pt idx="4">
                  <c:v>1000</c:v>
                </c:pt>
                <c:pt idx="5">
                  <c:v>10</c:v>
                </c:pt>
                <c:pt idx="6">
                  <c:v>1000</c:v>
                </c:pt>
                <c:pt idx="9">
                  <c:v>62.5</c:v>
                </c:pt>
                <c:pt idx="10">
                  <c:v>75</c:v>
                </c:pt>
                <c:pt idx="11">
                  <c:v>92.5</c:v>
                </c:pt>
                <c:pt idx="12">
                  <c:v>115</c:v>
                </c:pt>
                <c:pt idx="13">
                  <c:v>140</c:v>
                </c:pt>
                <c:pt idx="14">
                  <c:v>180</c:v>
                </c:pt>
                <c:pt idx="15">
                  <c:v>215</c:v>
                </c:pt>
                <c:pt idx="16">
                  <c:v>275</c:v>
                </c:pt>
                <c:pt idx="17">
                  <c:v>330</c:v>
                </c:pt>
                <c:pt idx="18">
                  <c:v>415</c:v>
                </c:pt>
                <c:pt idx="19">
                  <c:v>500</c:v>
                </c:pt>
                <c:pt idx="20">
                  <c:v>625</c:v>
                </c:pt>
                <c:pt idx="21">
                  <c:v>750</c:v>
                </c:pt>
                <c:pt idx="22">
                  <c:v>925</c:v>
                </c:pt>
                <c:pt idx="23">
                  <c:v>1150</c:v>
                </c:pt>
                <c:pt idx="24">
                  <c:v>1400</c:v>
                </c:pt>
                <c:pt idx="27">
                  <c:v>104</c:v>
                </c:pt>
                <c:pt idx="28">
                  <c:v>150</c:v>
                </c:pt>
                <c:pt idx="29">
                  <c:v>200</c:v>
                </c:pt>
                <c:pt idx="30">
                  <c:v>320</c:v>
                </c:pt>
                <c:pt idx="31">
                  <c:v>400</c:v>
                </c:pt>
                <c:pt idx="32">
                  <c:v>800</c:v>
                </c:pt>
                <c:pt idx="35">
                  <c:v>283</c:v>
                </c:pt>
                <c:pt idx="36">
                  <c:v>280</c:v>
                </c:pt>
                <c:pt idx="37">
                  <c:v>292</c:v>
                </c:pt>
                <c:pt idx="38">
                  <c:v>583</c:v>
                </c:pt>
                <c:pt idx="39">
                  <c:v>650</c:v>
                </c:pt>
                <c:pt idx="40">
                  <c:v>860</c:v>
                </c:pt>
                <c:pt idx="41">
                  <c:v>1027</c:v>
                </c:pt>
                <c:pt idx="42">
                  <c:v>2900</c:v>
                </c:pt>
                <c:pt idx="44">
                  <c:v>300</c:v>
                </c:pt>
                <c:pt idx="45">
                  <c:v>275</c:v>
                </c:pt>
                <c:pt idx="46">
                  <c:v>330</c:v>
                </c:pt>
                <c:pt idx="47">
                  <c:v>415</c:v>
                </c:pt>
                <c:pt idx="48">
                  <c:v>500</c:v>
                </c:pt>
                <c:pt idx="49">
                  <c:v>300</c:v>
                </c:pt>
                <c:pt idx="50">
                  <c:v>1000</c:v>
                </c:pt>
                <c:pt idx="51">
                  <c:v>343</c:v>
                </c:pt>
                <c:pt idx="52">
                  <c:v>343</c:v>
                </c:pt>
                <c:pt idx="53">
                  <c:v>300</c:v>
                </c:pt>
                <c:pt idx="54" formatCode="0.0">
                  <c:v>325.70269999999999</c:v>
                </c:pt>
                <c:pt idx="55" formatCode="0.0">
                  <c:v>325.70269999999999</c:v>
                </c:pt>
                <c:pt idx="56">
                  <c:v>300</c:v>
                </c:pt>
                <c:pt idx="57">
                  <c:v>300</c:v>
                </c:pt>
                <c:pt idx="58">
                  <c:v>660</c:v>
                </c:pt>
                <c:pt idx="59">
                  <c:v>590</c:v>
                </c:pt>
                <c:pt idx="60">
                  <c:v>94</c:v>
                </c:pt>
                <c:pt idx="61">
                  <c:v>300</c:v>
                </c:pt>
                <c:pt idx="62">
                  <c:v>300</c:v>
                </c:pt>
                <c:pt idx="63">
                  <c:v>94</c:v>
                </c:pt>
                <c:pt idx="64">
                  <c:v>94</c:v>
                </c:pt>
                <c:pt idx="65">
                  <c:v>94</c:v>
                </c:pt>
                <c:pt idx="66">
                  <c:v>94</c:v>
                </c:pt>
                <c:pt idx="67">
                  <c:v>94</c:v>
                </c:pt>
                <c:pt idx="68">
                  <c:v>94</c:v>
                </c:pt>
                <c:pt idx="69">
                  <c:v>94</c:v>
                </c:pt>
                <c:pt idx="70">
                  <c:v>300</c:v>
                </c:pt>
                <c:pt idx="71">
                  <c:v>170</c:v>
                </c:pt>
                <c:pt idx="72">
                  <c:v>280</c:v>
                </c:pt>
                <c:pt idx="73">
                  <c:v>591.4</c:v>
                </c:pt>
                <c:pt idx="74">
                  <c:v>591.4</c:v>
                </c:pt>
                <c:pt idx="75">
                  <c:v>308</c:v>
                </c:pt>
                <c:pt idx="76">
                  <c:v>304</c:v>
                </c:pt>
                <c:pt idx="77">
                  <c:v>170</c:v>
                </c:pt>
                <c:pt idx="78">
                  <c:v>271</c:v>
                </c:pt>
                <c:pt idx="79">
                  <c:v>632</c:v>
                </c:pt>
                <c:pt idx="80">
                  <c:v>615</c:v>
                </c:pt>
                <c:pt idx="81">
                  <c:v>340</c:v>
                </c:pt>
              </c:numCache>
            </c:numRef>
          </c:xVal>
          <c:yVal>
            <c:numRef>
              <c:f>Detector!$V$2:$V$96</c:f>
              <c:numCache>
                <c:formatCode>General</c:formatCode>
                <c:ptCount val="95"/>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numCache>
            </c:numRef>
          </c:yVal>
          <c:smooth val="0"/>
          <c:extLst>
            <c:ext xmlns:c16="http://schemas.microsoft.com/office/drawing/2014/chart" uri="{C3380CC4-5D6E-409C-BE32-E72D297353CC}">
              <c16:uniqueId val="{0000000C-BA6D-4D6F-AC04-026228BFAE2B}"/>
            </c:ext>
          </c:extLst>
        </c:ser>
        <c:ser>
          <c:idx val="5"/>
          <c:order val="4"/>
          <c:tx>
            <c:strRef>
              <c:f>Detector!$W$1</c:f>
              <c:strCache>
                <c:ptCount val="1"/>
                <c:pt idx="0">
                  <c:v>NEP GaN</c:v>
                </c:pt>
              </c:strCache>
            </c:strRef>
          </c:tx>
          <c:spPr>
            <a:ln w="19050">
              <a:noFill/>
            </a:ln>
          </c:spPr>
          <c:xVal>
            <c:numRef>
              <c:f>Detector!$C$2:$C$96</c:f>
              <c:numCache>
                <c:formatCode>General</c:formatCode>
                <c:ptCount val="95"/>
                <c:pt idx="0">
                  <c:v>300</c:v>
                </c:pt>
                <c:pt idx="1">
                  <c:v>510</c:v>
                </c:pt>
                <c:pt idx="2">
                  <c:v>1000</c:v>
                </c:pt>
                <c:pt idx="3">
                  <c:v>100</c:v>
                </c:pt>
                <c:pt idx="4">
                  <c:v>1000</c:v>
                </c:pt>
                <c:pt idx="5">
                  <c:v>10</c:v>
                </c:pt>
                <c:pt idx="6">
                  <c:v>1000</c:v>
                </c:pt>
                <c:pt idx="9">
                  <c:v>62.5</c:v>
                </c:pt>
                <c:pt idx="10">
                  <c:v>75</c:v>
                </c:pt>
                <c:pt idx="11">
                  <c:v>92.5</c:v>
                </c:pt>
                <c:pt idx="12">
                  <c:v>115</c:v>
                </c:pt>
                <c:pt idx="13">
                  <c:v>140</c:v>
                </c:pt>
                <c:pt idx="14">
                  <c:v>180</c:v>
                </c:pt>
                <c:pt idx="15">
                  <c:v>215</c:v>
                </c:pt>
                <c:pt idx="16">
                  <c:v>275</c:v>
                </c:pt>
                <c:pt idx="17">
                  <c:v>330</c:v>
                </c:pt>
                <c:pt idx="18">
                  <c:v>415</c:v>
                </c:pt>
                <c:pt idx="19">
                  <c:v>500</c:v>
                </c:pt>
                <c:pt idx="20">
                  <c:v>625</c:v>
                </c:pt>
                <c:pt idx="21">
                  <c:v>750</c:v>
                </c:pt>
                <c:pt idx="22">
                  <c:v>925</c:v>
                </c:pt>
                <c:pt idx="23">
                  <c:v>1150</c:v>
                </c:pt>
                <c:pt idx="24">
                  <c:v>1400</c:v>
                </c:pt>
                <c:pt idx="27">
                  <c:v>104</c:v>
                </c:pt>
                <c:pt idx="28">
                  <c:v>150</c:v>
                </c:pt>
                <c:pt idx="29">
                  <c:v>200</c:v>
                </c:pt>
                <c:pt idx="30">
                  <c:v>320</c:v>
                </c:pt>
                <c:pt idx="31">
                  <c:v>400</c:v>
                </c:pt>
                <c:pt idx="32">
                  <c:v>800</c:v>
                </c:pt>
                <c:pt idx="35">
                  <c:v>283</c:v>
                </c:pt>
                <c:pt idx="36">
                  <c:v>280</c:v>
                </c:pt>
                <c:pt idx="37">
                  <c:v>292</c:v>
                </c:pt>
                <c:pt idx="38">
                  <c:v>583</c:v>
                </c:pt>
                <c:pt idx="39">
                  <c:v>650</c:v>
                </c:pt>
                <c:pt idx="40">
                  <c:v>860</c:v>
                </c:pt>
                <c:pt idx="41">
                  <c:v>1027</c:v>
                </c:pt>
                <c:pt idx="42">
                  <c:v>2900</c:v>
                </c:pt>
                <c:pt idx="44">
                  <c:v>300</c:v>
                </c:pt>
                <c:pt idx="45">
                  <c:v>275</c:v>
                </c:pt>
                <c:pt idx="46">
                  <c:v>330</c:v>
                </c:pt>
                <c:pt idx="47">
                  <c:v>415</c:v>
                </c:pt>
                <c:pt idx="48">
                  <c:v>500</c:v>
                </c:pt>
                <c:pt idx="49">
                  <c:v>300</c:v>
                </c:pt>
                <c:pt idx="50">
                  <c:v>1000</c:v>
                </c:pt>
                <c:pt idx="51">
                  <c:v>343</c:v>
                </c:pt>
                <c:pt idx="52">
                  <c:v>343</c:v>
                </c:pt>
                <c:pt idx="53">
                  <c:v>300</c:v>
                </c:pt>
                <c:pt idx="54" formatCode="0.0">
                  <c:v>325.70269999999999</c:v>
                </c:pt>
                <c:pt idx="55" formatCode="0.0">
                  <c:v>325.70269999999999</c:v>
                </c:pt>
                <c:pt idx="56">
                  <c:v>300</c:v>
                </c:pt>
                <c:pt idx="57">
                  <c:v>300</c:v>
                </c:pt>
                <c:pt idx="58">
                  <c:v>660</c:v>
                </c:pt>
                <c:pt idx="59">
                  <c:v>590</c:v>
                </c:pt>
                <c:pt idx="60">
                  <c:v>94</c:v>
                </c:pt>
                <c:pt idx="61">
                  <c:v>300</c:v>
                </c:pt>
                <c:pt idx="62">
                  <c:v>300</c:v>
                </c:pt>
                <c:pt idx="63">
                  <c:v>94</c:v>
                </c:pt>
                <c:pt idx="64">
                  <c:v>94</c:v>
                </c:pt>
                <c:pt idx="65">
                  <c:v>94</c:v>
                </c:pt>
                <c:pt idx="66">
                  <c:v>94</c:v>
                </c:pt>
                <c:pt idx="67">
                  <c:v>94</c:v>
                </c:pt>
                <c:pt idx="68">
                  <c:v>94</c:v>
                </c:pt>
                <c:pt idx="69">
                  <c:v>94</c:v>
                </c:pt>
                <c:pt idx="70">
                  <c:v>300</c:v>
                </c:pt>
                <c:pt idx="71">
                  <c:v>170</c:v>
                </c:pt>
                <c:pt idx="72">
                  <c:v>280</c:v>
                </c:pt>
                <c:pt idx="73">
                  <c:v>591.4</c:v>
                </c:pt>
                <c:pt idx="74">
                  <c:v>591.4</c:v>
                </c:pt>
                <c:pt idx="75">
                  <c:v>308</c:v>
                </c:pt>
                <c:pt idx="76">
                  <c:v>304</c:v>
                </c:pt>
                <c:pt idx="77">
                  <c:v>170</c:v>
                </c:pt>
                <c:pt idx="78">
                  <c:v>271</c:v>
                </c:pt>
                <c:pt idx="79">
                  <c:v>632</c:v>
                </c:pt>
                <c:pt idx="80">
                  <c:v>615</c:v>
                </c:pt>
                <c:pt idx="81">
                  <c:v>340</c:v>
                </c:pt>
              </c:numCache>
            </c:numRef>
          </c:xVal>
          <c:yVal>
            <c:numRef>
              <c:f>Detector!$W$2:$W$96</c:f>
              <c:numCache>
                <c:formatCode>General</c:formatCode>
                <c:ptCount val="95"/>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30</c:v>
                </c:pt>
                <c:pt idx="55">
                  <c:v>61</c:v>
                </c:pt>
                <c:pt idx="56">
                  <c:v>#N/A</c:v>
                </c:pt>
                <c:pt idx="57">
                  <c:v>#N/A</c:v>
                </c:pt>
                <c:pt idx="58">
                  <c:v>#N/A</c:v>
                </c:pt>
                <c:pt idx="59">
                  <c:v>166</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189</c:v>
                </c:pt>
              </c:numCache>
            </c:numRef>
          </c:yVal>
          <c:smooth val="0"/>
          <c:extLst>
            <c:ext xmlns:c16="http://schemas.microsoft.com/office/drawing/2014/chart" uri="{C3380CC4-5D6E-409C-BE32-E72D297353CC}">
              <c16:uniqueId val="{0000000D-BA6D-4D6F-AC04-026228BFAE2B}"/>
            </c:ext>
          </c:extLst>
        </c:ser>
        <c:ser>
          <c:idx val="6"/>
          <c:order val="5"/>
          <c:tx>
            <c:strRef>
              <c:f>Detector!$X$1</c:f>
              <c:strCache>
                <c:ptCount val="1"/>
                <c:pt idx="0">
                  <c:v>NEP BWD</c:v>
                </c:pt>
              </c:strCache>
            </c:strRef>
          </c:tx>
          <c:spPr>
            <a:ln w="19050">
              <a:noFill/>
            </a:ln>
          </c:spPr>
          <c:xVal>
            <c:numRef>
              <c:f>Detector!$C$2:$C$96</c:f>
              <c:numCache>
                <c:formatCode>General</c:formatCode>
                <c:ptCount val="95"/>
                <c:pt idx="0">
                  <c:v>300</c:v>
                </c:pt>
                <c:pt idx="1">
                  <c:v>510</c:v>
                </c:pt>
                <c:pt idx="2">
                  <c:v>1000</c:v>
                </c:pt>
                <c:pt idx="3">
                  <c:v>100</c:v>
                </c:pt>
                <c:pt idx="4">
                  <c:v>1000</c:v>
                </c:pt>
                <c:pt idx="5">
                  <c:v>10</c:v>
                </c:pt>
                <c:pt idx="6">
                  <c:v>1000</c:v>
                </c:pt>
                <c:pt idx="9">
                  <c:v>62.5</c:v>
                </c:pt>
                <c:pt idx="10">
                  <c:v>75</c:v>
                </c:pt>
                <c:pt idx="11">
                  <c:v>92.5</c:v>
                </c:pt>
                <c:pt idx="12">
                  <c:v>115</c:v>
                </c:pt>
                <c:pt idx="13">
                  <c:v>140</c:v>
                </c:pt>
                <c:pt idx="14">
                  <c:v>180</c:v>
                </c:pt>
                <c:pt idx="15">
                  <c:v>215</c:v>
                </c:pt>
                <c:pt idx="16">
                  <c:v>275</c:v>
                </c:pt>
                <c:pt idx="17">
                  <c:v>330</c:v>
                </c:pt>
                <c:pt idx="18">
                  <c:v>415</c:v>
                </c:pt>
                <c:pt idx="19">
                  <c:v>500</c:v>
                </c:pt>
                <c:pt idx="20">
                  <c:v>625</c:v>
                </c:pt>
                <c:pt idx="21">
                  <c:v>750</c:v>
                </c:pt>
                <c:pt idx="22">
                  <c:v>925</c:v>
                </c:pt>
                <c:pt idx="23">
                  <c:v>1150</c:v>
                </c:pt>
                <c:pt idx="24">
                  <c:v>1400</c:v>
                </c:pt>
                <c:pt idx="27">
                  <c:v>104</c:v>
                </c:pt>
                <c:pt idx="28">
                  <c:v>150</c:v>
                </c:pt>
                <c:pt idx="29">
                  <c:v>200</c:v>
                </c:pt>
                <c:pt idx="30">
                  <c:v>320</c:v>
                </c:pt>
                <c:pt idx="31">
                  <c:v>400</c:v>
                </c:pt>
                <c:pt idx="32">
                  <c:v>800</c:v>
                </c:pt>
                <c:pt idx="35">
                  <c:v>283</c:v>
                </c:pt>
                <c:pt idx="36">
                  <c:v>280</c:v>
                </c:pt>
                <c:pt idx="37">
                  <c:v>292</c:v>
                </c:pt>
                <c:pt idx="38">
                  <c:v>583</c:v>
                </c:pt>
                <c:pt idx="39">
                  <c:v>650</c:v>
                </c:pt>
                <c:pt idx="40">
                  <c:v>860</c:v>
                </c:pt>
                <c:pt idx="41">
                  <c:v>1027</c:v>
                </c:pt>
                <c:pt idx="42">
                  <c:v>2900</c:v>
                </c:pt>
                <c:pt idx="44">
                  <c:v>300</c:v>
                </c:pt>
                <c:pt idx="45">
                  <c:v>275</c:v>
                </c:pt>
                <c:pt idx="46">
                  <c:v>330</c:v>
                </c:pt>
                <c:pt idx="47">
                  <c:v>415</c:v>
                </c:pt>
                <c:pt idx="48">
                  <c:v>500</c:v>
                </c:pt>
                <c:pt idx="49">
                  <c:v>300</c:v>
                </c:pt>
                <c:pt idx="50">
                  <c:v>1000</c:v>
                </c:pt>
                <c:pt idx="51">
                  <c:v>343</c:v>
                </c:pt>
                <c:pt idx="52">
                  <c:v>343</c:v>
                </c:pt>
                <c:pt idx="53">
                  <c:v>300</c:v>
                </c:pt>
                <c:pt idx="54" formatCode="0.0">
                  <c:v>325.70269999999999</c:v>
                </c:pt>
                <c:pt idx="55" formatCode="0.0">
                  <c:v>325.70269999999999</c:v>
                </c:pt>
                <c:pt idx="56">
                  <c:v>300</c:v>
                </c:pt>
                <c:pt idx="57">
                  <c:v>300</c:v>
                </c:pt>
                <c:pt idx="58">
                  <c:v>660</c:v>
                </c:pt>
                <c:pt idx="59">
                  <c:v>590</c:v>
                </c:pt>
                <c:pt idx="60">
                  <c:v>94</c:v>
                </c:pt>
                <c:pt idx="61">
                  <c:v>300</c:v>
                </c:pt>
                <c:pt idx="62">
                  <c:v>300</c:v>
                </c:pt>
                <c:pt idx="63">
                  <c:v>94</c:v>
                </c:pt>
                <c:pt idx="64">
                  <c:v>94</c:v>
                </c:pt>
                <c:pt idx="65">
                  <c:v>94</c:v>
                </c:pt>
                <c:pt idx="66">
                  <c:v>94</c:v>
                </c:pt>
                <c:pt idx="67">
                  <c:v>94</c:v>
                </c:pt>
                <c:pt idx="68">
                  <c:v>94</c:v>
                </c:pt>
                <c:pt idx="69">
                  <c:v>94</c:v>
                </c:pt>
                <c:pt idx="70">
                  <c:v>300</c:v>
                </c:pt>
                <c:pt idx="71">
                  <c:v>170</c:v>
                </c:pt>
                <c:pt idx="72">
                  <c:v>280</c:v>
                </c:pt>
                <c:pt idx="73">
                  <c:v>591.4</c:v>
                </c:pt>
                <c:pt idx="74">
                  <c:v>591.4</c:v>
                </c:pt>
                <c:pt idx="75">
                  <c:v>308</c:v>
                </c:pt>
                <c:pt idx="76">
                  <c:v>304</c:v>
                </c:pt>
                <c:pt idx="77">
                  <c:v>170</c:v>
                </c:pt>
                <c:pt idx="78">
                  <c:v>271</c:v>
                </c:pt>
                <c:pt idx="79">
                  <c:v>632</c:v>
                </c:pt>
                <c:pt idx="80">
                  <c:v>615</c:v>
                </c:pt>
                <c:pt idx="81">
                  <c:v>340</c:v>
                </c:pt>
              </c:numCache>
            </c:numRef>
          </c:xVal>
          <c:yVal>
            <c:numRef>
              <c:f>Detector!$X$2:$X$96</c:f>
              <c:numCache>
                <c:formatCode>General</c:formatCode>
                <c:ptCount val="95"/>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64</c:v>
                </c:pt>
                <c:pt idx="62">
                  <c:v>303</c:v>
                </c:pt>
                <c:pt idx="63">
                  <c:v>22.1</c:v>
                </c:pt>
                <c:pt idx="64">
                  <c:v>30.4</c:v>
                </c:pt>
                <c:pt idx="65">
                  <c:v>54.2</c:v>
                </c:pt>
                <c:pt idx="66">
                  <c:v>109.3</c:v>
                </c:pt>
                <c:pt idx="67">
                  <c:v>35.5</c:v>
                </c:pt>
                <c:pt idx="68">
                  <c:v>54.2</c:v>
                </c:pt>
                <c:pt idx="69">
                  <c:v>99.8</c:v>
                </c:pt>
                <c:pt idx="70">
                  <c:v>370</c:v>
                </c:pt>
                <c:pt idx="71">
                  <c:v>#N/A</c:v>
                </c:pt>
                <c:pt idx="72">
                  <c:v>#N/A</c:v>
                </c:pt>
                <c:pt idx="73">
                  <c:v>#N/A</c:v>
                </c:pt>
                <c:pt idx="74">
                  <c:v>#N/A</c:v>
                </c:pt>
                <c:pt idx="75">
                  <c:v>#N/A</c:v>
                </c:pt>
                <c:pt idx="76">
                  <c:v>#N/A</c:v>
                </c:pt>
                <c:pt idx="77">
                  <c:v>2.14</c:v>
                </c:pt>
                <c:pt idx="78">
                  <c:v>#N/A</c:v>
                </c:pt>
                <c:pt idx="79">
                  <c:v>#N/A</c:v>
                </c:pt>
                <c:pt idx="80">
                  <c:v>#N/A</c:v>
                </c:pt>
                <c:pt idx="81">
                  <c:v>#N/A</c:v>
                </c:pt>
              </c:numCache>
            </c:numRef>
          </c:yVal>
          <c:smooth val="0"/>
          <c:extLst>
            <c:ext xmlns:c16="http://schemas.microsoft.com/office/drawing/2014/chart" uri="{C3380CC4-5D6E-409C-BE32-E72D297353CC}">
              <c16:uniqueId val="{0000000E-BA6D-4D6F-AC04-026228BFAE2B}"/>
            </c:ext>
          </c:extLst>
        </c:ser>
        <c:ser>
          <c:idx val="7"/>
          <c:order val="6"/>
          <c:tx>
            <c:strRef>
              <c:f>Detector!$Y$1</c:f>
              <c:strCache>
                <c:ptCount val="1"/>
                <c:pt idx="0">
                  <c:v>NEP GaAs HEMT</c:v>
                </c:pt>
              </c:strCache>
            </c:strRef>
          </c:tx>
          <c:spPr>
            <a:ln w="19050">
              <a:noFill/>
            </a:ln>
          </c:spPr>
          <c:xVal>
            <c:numRef>
              <c:f>Detector!$C$2:$C$96</c:f>
              <c:numCache>
                <c:formatCode>General</c:formatCode>
                <c:ptCount val="95"/>
                <c:pt idx="0">
                  <c:v>300</c:v>
                </c:pt>
                <c:pt idx="1">
                  <c:v>510</c:v>
                </c:pt>
                <c:pt idx="2">
                  <c:v>1000</c:v>
                </c:pt>
                <c:pt idx="3">
                  <c:v>100</c:v>
                </c:pt>
                <c:pt idx="4">
                  <c:v>1000</c:v>
                </c:pt>
                <c:pt idx="5">
                  <c:v>10</c:v>
                </c:pt>
                <c:pt idx="6">
                  <c:v>1000</c:v>
                </c:pt>
                <c:pt idx="9">
                  <c:v>62.5</c:v>
                </c:pt>
                <c:pt idx="10">
                  <c:v>75</c:v>
                </c:pt>
                <c:pt idx="11">
                  <c:v>92.5</c:v>
                </c:pt>
                <c:pt idx="12">
                  <c:v>115</c:v>
                </c:pt>
                <c:pt idx="13">
                  <c:v>140</c:v>
                </c:pt>
                <c:pt idx="14">
                  <c:v>180</c:v>
                </c:pt>
                <c:pt idx="15">
                  <c:v>215</c:v>
                </c:pt>
                <c:pt idx="16">
                  <c:v>275</c:v>
                </c:pt>
                <c:pt idx="17">
                  <c:v>330</c:v>
                </c:pt>
                <c:pt idx="18">
                  <c:v>415</c:v>
                </c:pt>
                <c:pt idx="19">
                  <c:v>500</c:v>
                </c:pt>
                <c:pt idx="20">
                  <c:v>625</c:v>
                </c:pt>
                <c:pt idx="21">
                  <c:v>750</c:v>
                </c:pt>
                <c:pt idx="22">
                  <c:v>925</c:v>
                </c:pt>
                <c:pt idx="23">
                  <c:v>1150</c:v>
                </c:pt>
                <c:pt idx="24">
                  <c:v>1400</c:v>
                </c:pt>
                <c:pt idx="27">
                  <c:v>104</c:v>
                </c:pt>
                <c:pt idx="28">
                  <c:v>150</c:v>
                </c:pt>
                <c:pt idx="29">
                  <c:v>200</c:v>
                </c:pt>
                <c:pt idx="30">
                  <c:v>320</c:v>
                </c:pt>
                <c:pt idx="31">
                  <c:v>400</c:v>
                </c:pt>
                <c:pt idx="32">
                  <c:v>800</c:v>
                </c:pt>
                <c:pt idx="35">
                  <c:v>283</c:v>
                </c:pt>
                <c:pt idx="36">
                  <c:v>280</c:v>
                </c:pt>
                <c:pt idx="37">
                  <c:v>292</c:v>
                </c:pt>
                <c:pt idx="38">
                  <c:v>583</c:v>
                </c:pt>
                <c:pt idx="39">
                  <c:v>650</c:v>
                </c:pt>
                <c:pt idx="40">
                  <c:v>860</c:v>
                </c:pt>
                <c:pt idx="41">
                  <c:v>1027</c:v>
                </c:pt>
                <c:pt idx="42">
                  <c:v>2900</c:v>
                </c:pt>
                <c:pt idx="44">
                  <c:v>300</c:v>
                </c:pt>
                <c:pt idx="45">
                  <c:v>275</c:v>
                </c:pt>
                <c:pt idx="46">
                  <c:v>330</c:v>
                </c:pt>
                <c:pt idx="47">
                  <c:v>415</c:v>
                </c:pt>
                <c:pt idx="48">
                  <c:v>500</c:v>
                </c:pt>
                <c:pt idx="49">
                  <c:v>300</c:v>
                </c:pt>
                <c:pt idx="50">
                  <c:v>1000</c:v>
                </c:pt>
                <c:pt idx="51">
                  <c:v>343</c:v>
                </c:pt>
                <c:pt idx="52">
                  <c:v>343</c:v>
                </c:pt>
                <c:pt idx="53">
                  <c:v>300</c:v>
                </c:pt>
                <c:pt idx="54" formatCode="0.0">
                  <c:v>325.70269999999999</c:v>
                </c:pt>
                <c:pt idx="55" formatCode="0.0">
                  <c:v>325.70269999999999</c:v>
                </c:pt>
                <c:pt idx="56">
                  <c:v>300</c:v>
                </c:pt>
                <c:pt idx="57">
                  <c:v>300</c:v>
                </c:pt>
                <c:pt idx="58">
                  <c:v>660</c:v>
                </c:pt>
                <c:pt idx="59">
                  <c:v>590</c:v>
                </c:pt>
                <c:pt idx="60">
                  <c:v>94</c:v>
                </c:pt>
                <c:pt idx="61">
                  <c:v>300</c:v>
                </c:pt>
                <c:pt idx="62">
                  <c:v>300</c:v>
                </c:pt>
                <c:pt idx="63">
                  <c:v>94</c:v>
                </c:pt>
                <c:pt idx="64">
                  <c:v>94</c:v>
                </c:pt>
                <c:pt idx="65">
                  <c:v>94</c:v>
                </c:pt>
                <c:pt idx="66">
                  <c:v>94</c:v>
                </c:pt>
                <c:pt idx="67">
                  <c:v>94</c:v>
                </c:pt>
                <c:pt idx="68">
                  <c:v>94</c:v>
                </c:pt>
                <c:pt idx="69">
                  <c:v>94</c:v>
                </c:pt>
                <c:pt idx="70">
                  <c:v>300</c:v>
                </c:pt>
                <c:pt idx="71">
                  <c:v>170</c:v>
                </c:pt>
                <c:pt idx="72">
                  <c:v>280</c:v>
                </c:pt>
                <c:pt idx="73">
                  <c:v>591.4</c:v>
                </c:pt>
                <c:pt idx="74">
                  <c:v>591.4</c:v>
                </c:pt>
                <c:pt idx="75">
                  <c:v>308</c:v>
                </c:pt>
                <c:pt idx="76">
                  <c:v>304</c:v>
                </c:pt>
                <c:pt idx="77">
                  <c:v>170</c:v>
                </c:pt>
                <c:pt idx="78">
                  <c:v>271</c:v>
                </c:pt>
                <c:pt idx="79">
                  <c:v>632</c:v>
                </c:pt>
                <c:pt idx="80">
                  <c:v>615</c:v>
                </c:pt>
                <c:pt idx="81">
                  <c:v>340</c:v>
                </c:pt>
              </c:numCache>
            </c:numRef>
          </c:xVal>
          <c:yVal>
            <c:numRef>
              <c:f>Detector!$Y$2:$Y$96</c:f>
              <c:numCache>
                <c:formatCode>General</c:formatCode>
                <c:ptCount val="95"/>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135</c:v>
                </c:pt>
                <c:pt idx="79">
                  <c:v>1250</c:v>
                </c:pt>
                <c:pt idx="80">
                  <c:v>8</c:v>
                </c:pt>
                <c:pt idx="81">
                  <c:v>#N/A</c:v>
                </c:pt>
              </c:numCache>
            </c:numRef>
          </c:yVal>
          <c:smooth val="0"/>
          <c:extLst>
            <c:ext xmlns:c16="http://schemas.microsoft.com/office/drawing/2014/chart" uri="{C3380CC4-5D6E-409C-BE32-E72D297353CC}">
              <c16:uniqueId val="{0000000F-BA6D-4D6F-AC04-026228BFAE2B}"/>
            </c:ext>
          </c:extLst>
        </c:ser>
        <c:dLbls>
          <c:showLegendKey val="0"/>
          <c:showVal val="0"/>
          <c:showCatName val="0"/>
          <c:showSerName val="0"/>
          <c:showPercent val="0"/>
          <c:showBubbleSize val="0"/>
        </c:dLbls>
        <c:axId val="760278271"/>
        <c:axId val="757937551"/>
      </c:scatterChart>
      <c:valAx>
        <c:axId val="760278271"/>
        <c:scaling>
          <c:orientation val="minMax"/>
          <c:max val="1000"/>
        </c:scaling>
        <c:delete val="0"/>
        <c:axPos val="b"/>
        <c:title>
          <c:tx>
            <c:rich>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r>
                  <a:rPr lang="en-US"/>
                  <a:t>Frequency (GHz)</a:t>
                </a:r>
              </a:p>
            </c:rich>
          </c:tx>
          <c:overlay val="0"/>
          <c:spPr>
            <a:noFill/>
            <a:ln>
              <a:noFill/>
            </a:ln>
            <a:effectLst/>
          </c:sp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ja-JP"/>
          </a:p>
        </c:txPr>
        <c:crossAx val="757937551"/>
        <c:crosses val="autoZero"/>
        <c:crossBetween val="midCat"/>
      </c:valAx>
      <c:valAx>
        <c:axId val="757937551"/>
        <c:scaling>
          <c:logBase val="10"/>
          <c:orientation val="minMax"/>
        </c:scaling>
        <c:delete val="0"/>
        <c:axPos val="l"/>
        <c:title>
          <c:tx>
            <c:rich>
              <a:bodyPr rot="-54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r>
                  <a:rPr lang="en-US"/>
                  <a:t>NEP </a:t>
                </a:r>
                <a:r>
                  <a:rPr lang="en-US" altLang="ja-JP"/>
                  <a:t>(pW/Hz^1/2</a:t>
                </a:r>
                <a:r>
                  <a:rPr lang="en-US"/>
                  <a:t>)</a:t>
                </a:r>
              </a:p>
            </c:rich>
          </c:tx>
          <c:overlay val="0"/>
          <c:spPr>
            <a:noFill/>
            <a:ln>
              <a:noFill/>
            </a:ln>
            <a:effectLst/>
          </c:sp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ja-JP"/>
          </a:p>
        </c:txPr>
        <c:crossAx val="760278271"/>
        <c:crosses val="autoZero"/>
        <c:crossBetween val="midCat"/>
      </c:valAx>
      <c:spPr>
        <a:noFill/>
        <a:ln>
          <a:solidFill>
            <a:schemeClr val="tx1"/>
          </a:solidFill>
        </a:ln>
        <a:effectLst/>
      </c:spPr>
    </c:plotArea>
    <c:legend>
      <c:legendPos val="b"/>
      <c:layout>
        <c:manualLayout>
          <c:xMode val="edge"/>
          <c:yMode val="edge"/>
          <c:x val="0.15872813859029672"/>
          <c:y val="0.10797765720207446"/>
          <c:w val="0.7525742020680638"/>
          <c:h val="0.13302518382050565"/>
        </c:manualLayout>
      </c:layout>
      <c:overlay val="0"/>
      <c:spPr>
        <a:noFill/>
        <a:ln>
          <a:solidFill>
            <a:schemeClr val="tx1"/>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ja-JP"/>
        </a:p>
      </c:txPr>
    </c:legend>
    <c:plotVisOnly val="1"/>
    <c:dispBlanksAs val="gap"/>
    <c:showDLblsOverMax val="0"/>
    <c:extLst/>
  </c:chart>
  <c:spPr>
    <a:ln>
      <a:noFill/>
    </a:ln>
  </c:spPr>
  <c:txPr>
    <a:bodyPr/>
    <a:lstStyle/>
    <a:p>
      <a:pPr>
        <a:defRPr sz="1600">
          <a:solidFill>
            <a:sysClr val="windowText" lastClr="000000"/>
          </a:solidFill>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920" b="0" i="0" u="none" strike="noStrike" kern="1200" spc="0" baseline="0">
                <a:solidFill>
                  <a:sysClr val="windowText" lastClr="000000"/>
                </a:solidFill>
                <a:latin typeface="+mn-lt"/>
                <a:ea typeface="+mn-ea"/>
                <a:cs typeface="+mn-cs"/>
              </a:defRPr>
            </a:pPr>
            <a:r>
              <a:rPr lang="en-US"/>
              <a:t>Noise Figure</a:t>
            </a:r>
          </a:p>
        </c:rich>
      </c:tx>
      <c:overlay val="0"/>
      <c:spPr>
        <a:noFill/>
        <a:ln>
          <a:noFill/>
        </a:ln>
        <a:effectLst/>
      </c:spPr>
      <c:txPr>
        <a:bodyPr rot="0" spcFirstLastPara="1" vertOverflow="ellipsis" vert="horz" wrap="square" anchor="ctr" anchorCtr="1"/>
        <a:lstStyle/>
        <a:p>
          <a:pPr>
            <a:defRPr sz="1920" b="0" i="0" u="none" strike="noStrike" kern="1200" spc="0" baseline="0">
              <a:solidFill>
                <a:sysClr val="windowText" lastClr="000000"/>
              </a:solidFill>
              <a:latin typeface="+mn-lt"/>
              <a:ea typeface="+mn-ea"/>
              <a:cs typeface="+mn-cs"/>
            </a:defRPr>
          </a:pPr>
          <a:endParaRPr lang="ja-JP"/>
        </a:p>
      </c:txPr>
    </c:title>
    <c:autoTitleDeleted val="0"/>
    <c:plotArea>
      <c:layout>
        <c:manualLayout>
          <c:layoutTarget val="inner"/>
          <c:xMode val="edge"/>
          <c:yMode val="edge"/>
          <c:x val="0.12173144477471037"/>
          <c:y val="9.3101492907242817E-2"/>
          <c:w val="0.83965904698707405"/>
          <c:h val="0.75561509989498865"/>
        </c:manualLayout>
      </c:layout>
      <c:scatterChart>
        <c:scatterStyle val="lineMarker"/>
        <c:varyColors val="0"/>
        <c:ser>
          <c:idx val="0"/>
          <c:order val="0"/>
          <c:tx>
            <c:strRef>
              <c:f>'Heterodyne (300GHz帯抽出)'!$Z$1</c:f>
              <c:strCache>
                <c:ptCount val="1"/>
                <c:pt idx="0">
                  <c:v>NF SBD</c:v>
                </c:pt>
              </c:strCache>
            </c:strRef>
          </c:tx>
          <c:spPr>
            <a:ln w="19050" cap="rnd">
              <a:noFill/>
              <a:round/>
            </a:ln>
            <a:effectLst/>
          </c:spPr>
          <c:marker>
            <c:symbol val="circle"/>
            <c:size val="5"/>
            <c:spPr>
              <a:solidFill>
                <a:schemeClr val="accent1"/>
              </a:solidFill>
              <a:ln w="9525">
                <a:solidFill>
                  <a:schemeClr val="accent1"/>
                </a:solidFill>
              </a:ln>
              <a:effectLst/>
            </c:spPr>
          </c:marker>
          <c:xVal>
            <c:numRef>
              <c:f>'Heterodyne (300GHz帯抽出)'!$C$2:$C$148</c:f>
              <c:numCache>
                <c:formatCode>General</c:formatCode>
                <c:ptCount val="147"/>
                <c:pt idx="0">
                  <c:v>304</c:v>
                </c:pt>
                <c:pt idx="1">
                  <c:v>304</c:v>
                </c:pt>
                <c:pt idx="3">
                  <c:v>62.5</c:v>
                </c:pt>
                <c:pt idx="4">
                  <c:v>75</c:v>
                </c:pt>
                <c:pt idx="5">
                  <c:v>92.5</c:v>
                </c:pt>
                <c:pt idx="6">
                  <c:v>115</c:v>
                </c:pt>
                <c:pt idx="7">
                  <c:v>140</c:v>
                </c:pt>
                <c:pt idx="8">
                  <c:v>180</c:v>
                </c:pt>
                <c:pt idx="9">
                  <c:v>215</c:v>
                </c:pt>
                <c:pt idx="10">
                  <c:v>275</c:v>
                </c:pt>
                <c:pt idx="11">
                  <c:v>330</c:v>
                </c:pt>
                <c:pt idx="12">
                  <c:v>415</c:v>
                </c:pt>
                <c:pt idx="13">
                  <c:v>500</c:v>
                </c:pt>
                <c:pt idx="14">
                  <c:v>625</c:v>
                </c:pt>
                <c:pt idx="15">
                  <c:v>750</c:v>
                </c:pt>
                <c:pt idx="16">
                  <c:v>925</c:v>
                </c:pt>
                <c:pt idx="17">
                  <c:v>1150</c:v>
                </c:pt>
                <c:pt idx="18">
                  <c:v>1400</c:v>
                </c:pt>
                <c:pt idx="19">
                  <c:v>2750</c:v>
                </c:pt>
                <c:pt idx="21">
                  <c:v>62.5</c:v>
                </c:pt>
                <c:pt idx="22">
                  <c:v>75</c:v>
                </c:pt>
                <c:pt idx="23">
                  <c:v>92.5</c:v>
                </c:pt>
                <c:pt idx="24">
                  <c:v>115</c:v>
                </c:pt>
                <c:pt idx="25">
                  <c:v>140</c:v>
                </c:pt>
                <c:pt idx="26">
                  <c:v>180</c:v>
                </c:pt>
                <c:pt idx="27">
                  <c:v>215</c:v>
                </c:pt>
                <c:pt idx="28">
                  <c:v>275</c:v>
                </c:pt>
                <c:pt idx="29">
                  <c:v>330</c:v>
                </c:pt>
                <c:pt idx="30">
                  <c:v>415</c:v>
                </c:pt>
                <c:pt idx="31">
                  <c:v>500</c:v>
                </c:pt>
                <c:pt idx="32">
                  <c:v>625</c:v>
                </c:pt>
                <c:pt idx="33">
                  <c:v>750</c:v>
                </c:pt>
                <c:pt idx="34">
                  <c:v>925</c:v>
                </c:pt>
                <c:pt idx="35">
                  <c:v>1150</c:v>
                </c:pt>
                <c:pt idx="37">
                  <c:v>308</c:v>
                </c:pt>
                <c:pt idx="38">
                  <c:v>275</c:v>
                </c:pt>
                <c:pt idx="39">
                  <c:v>330</c:v>
                </c:pt>
                <c:pt idx="40">
                  <c:v>415</c:v>
                </c:pt>
                <c:pt idx="41">
                  <c:v>240</c:v>
                </c:pt>
                <c:pt idx="42">
                  <c:v>290</c:v>
                </c:pt>
                <c:pt idx="43">
                  <c:v>400</c:v>
                </c:pt>
                <c:pt idx="44">
                  <c:v>230</c:v>
                </c:pt>
                <c:pt idx="45">
                  <c:v>290</c:v>
                </c:pt>
                <c:pt idx="46">
                  <c:v>266</c:v>
                </c:pt>
                <c:pt idx="47">
                  <c:v>240</c:v>
                </c:pt>
                <c:pt idx="48">
                  <c:v>240</c:v>
                </c:pt>
                <c:pt idx="49">
                  <c:v>240</c:v>
                </c:pt>
                <c:pt idx="50">
                  <c:v>320</c:v>
                </c:pt>
                <c:pt idx="51">
                  <c:v>200</c:v>
                </c:pt>
                <c:pt idx="52">
                  <c:v>240</c:v>
                </c:pt>
                <c:pt idx="54">
                  <c:v>670</c:v>
                </c:pt>
                <c:pt idx="55">
                  <c:v>670</c:v>
                </c:pt>
                <c:pt idx="56">
                  <c:v>670</c:v>
                </c:pt>
                <c:pt idx="57">
                  <c:v>670</c:v>
                </c:pt>
                <c:pt idx="58">
                  <c:v>670</c:v>
                </c:pt>
                <c:pt idx="59">
                  <c:v>670</c:v>
                </c:pt>
                <c:pt idx="60">
                  <c:v>291</c:v>
                </c:pt>
                <c:pt idx="61">
                  <c:v>291</c:v>
                </c:pt>
                <c:pt idx="62">
                  <c:v>291</c:v>
                </c:pt>
                <c:pt idx="63">
                  <c:v>204</c:v>
                </c:pt>
                <c:pt idx="64">
                  <c:v>202</c:v>
                </c:pt>
                <c:pt idx="65">
                  <c:v>195</c:v>
                </c:pt>
                <c:pt idx="66">
                  <c:v>118.5</c:v>
                </c:pt>
                <c:pt idx="67">
                  <c:v>117.5</c:v>
                </c:pt>
                <c:pt idx="68">
                  <c:v>116</c:v>
                </c:pt>
                <c:pt idx="69">
                  <c:v>115</c:v>
                </c:pt>
                <c:pt idx="70">
                  <c:v>125</c:v>
                </c:pt>
                <c:pt idx="71">
                  <c:v>125</c:v>
                </c:pt>
                <c:pt idx="72">
                  <c:v>125</c:v>
                </c:pt>
                <c:pt idx="73">
                  <c:v>400.005</c:v>
                </c:pt>
                <c:pt idx="74">
                  <c:v>370.005</c:v>
                </c:pt>
                <c:pt idx="75">
                  <c:v>300.10000000000002</c:v>
                </c:pt>
                <c:pt idx="76">
                  <c:v>301</c:v>
                </c:pt>
                <c:pt idx="77">
                  <c:v>301</c:v>
                </c:pt>
                <c:pt idx="78">
                  <c:v>241</c:v>
                </c:pt>
                <c:pt idx="79">
                  <c:v>300.05</c:v>
                </c:pt>
                <c:pt idx="80">
                  <c:v>300.05</c:v>
                </c:pt>
                <c:pt idx="81">
                  <c:v>300.05</c:v>
                </c:pt>
                <c:pt idx="82">
                  <c:v>300.10000000000002</c:v>
                </c:pt>
                <c:pt idx="83">
                  <c:v>300.10000000000002</c:v>
                </c:pt>
                <c:pt idx="84">
                  <c:v>600.1</c:v>
                </c:pt>
                <c:pt idx="85">
                  <c:v>600.1</c:v>
                </c:pt>
                <c:pt idx="86">
                  <c:v>235</c:v>
                </c:pt>
                <c:pt idx="87">
                  <c:v>260</c:v>
                </c:pt>
                <c:pt idx="88">
                  <c:v>180</c:v>
                </c:pt>
                <c:pt idx="89">
                  <c:v>200.1</c:v>
                </c:pt>
                <c:pt idx="90">
                  <c:v>200.1</c:v>
                </c:pt>
                <c:pt idx="91">
                  <c:v>140.19999999999999</c:v>
                </c:pt>
                <c:pt idx="92">
                  <c:v>140.1</c:v>
                </c:pt>
                <c:pt idx="93">
                  <c:v>120</c:v>
                </c:pt>
                <c:pt idx="94">
                  <c:v>120</c:v>
                </c:pt>
                <c:pt idx="95">
                  <c:v>120</c:v>
                </c:pt>
                <c:pt idx="96">
                  <c:v>180</c:v>
                </c:pt>
                <c:pt idx="97">
                  <c:v>220</c:v>
                </c:pt>
                <c:pt idx="98">
                  <c:v>92.5</c:v>
                </c:pt>
                <c:pt idx="99">
                  <c:v>97</c:v>
                </c:pt>
                <c:pt idx="100">
                  <c:v>300</c:v>
                </c:pt>
                <c:pt idx="101">
                  <c:v>338</c:v>
                </c:pt>
                <c:pt idx="102">
                  <c:v>270</c:v>
                </c:pt>
                <c:pt idx="103">
                  <c:v>298</c:v>
                </c:pt>
                <c:pt idx="104">
                  <c:v>187</c:v>
                </c:pt>
                <c:pt idx="105">
                  <c:v>195.5</c:v>
                </c:pt>
                <c:pt idx="106">
                  <c:v>140</c:v>
                </c:pt>
                <c:pt idx="107">
                  <c:v>140</c:v>
                </c:pt>
                <c:pt idx="108">
                  <c:v>140</c:v>
                </c:pt>
                <c:pt idx="109">
                  <c:v>140</c:v>
                </c:pt>
                <c:pt idx="110">
                  <c:v>140</c:v>
                </c:pt>
                <c:pt idx="111">
                  <c:v>143</c:v>
                </c:pt>
                <c:pt idx="112">
                  <c:v>77</c:v>
                </c:pt>
                <c:pt idx="113">
                  <c:v>77.400000000000006</c:v>
                </c:pt>
                <c:pt idx="114">
                  <c:v>200</c:v>
                </c:pt>
                <c:pt idx="115">
                  <c:v>178</c:v>
                </c:pt>
                <c:pt idx="116">
                  <c:v>180</c:v>
                </c:pt>
                <c:pt idx="117">
                  <c:v>210</c:v>
                </c:pt>
                <c:pt idx="118">
                  <c:v>210</c:v>
                </c:pt>
                <c:pt idx="119">
                  <c:v>250</c:v>
                </c:pt>
                <c:pt idx="120">
                  <c:v>297.5</c:v>
                </c:pt>
                <c:pt idx="121">
                  <c:v>290</c:v>
                </c:pt>
                <c:pt idx="122">
                  <c:v>220</c:v>
                </c:pt>
                <c:pt idx="123">
                  <c:v>200</c:v>
                </c:pt>
                <c:pt idx="124">
                  <c:v>200</c:v>
                </c:pt>
                <c:pt idx="125">
                  <c:v>200</c:v>
                </c:pt>
                <c:pt idx="126">
                  <c:v>200</c:v>
                </c:pt>
                <c:pt idx="127">
                  <c:v>260</c:v>
                </c:pt>
                <c:pt idx="128">
                  <c:v>226</c:v>
                </c:pt>
                <c:pt idx="130">
                  <c:v>220</c:v>
                </c:pt>
                <c:pt idx="131">
                  <c:v>320</c:v>
                </c:pt>
                <c:pt idx="132">
                  <c:v>245</c:v>
                </c:pt>
                <c:pt idx="133">
                  <c:v>240</c:v>
                </c:pt>
                <c:pt idx="134">
                  <c:v>240</c:v>
                </c:pt>
                <c:pt idx="135">
                  <c:v>230</c:v>
                </c:pt>
                <c:pt idx="136">
                  <c:v>240</c:v>
                </c:pt>
                <c:pt idx="137">
                  <c:v>260</c:v>
                </c:pt>
                <c:pt idx="138">
                  <c:v>283</c:v>
                </c:pt>
                <c:pt idx="139">
                  <c:v>240</c:v>
                </c:pt>
                <c:pt idx="140">
                  <c:v>294</c:v>
                </c:pt>
                <c:pt idx="141">
                  <c:v>300</c:v>
                </c:pt>
                <c:pt idx="142">
                  <c:v>256</c:v>
                </c:pt>
              </c:numCache>
            </c:numRef>
          </c:xVal>
          <c:yVal>
            <c:numRef>
              <c:f>'Heterodyne (300GHz帯抽出)'!$Z$2:$Z$148</c:f>
              <c:numCache>
                <c:formatCode>General</c:formatCode>
                <c:ptCount val="14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4.8699200874595672</c:v>
                </c:pt>
                <c:pt idx="28">
                  <c:v>5.3323719669859386</c:v>
                </c:pt>
                <c:pt idx="29">
                  <c:v>5.7502850004166763</c:v>
                </c:pt>
                <c:pt idx="30">
                  <c:v>6.4819171240029281</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numCache>
            </c:numRef>
          </c:yVal>
          <c:smooth val="0"/>
          <c:extLst>
            <c:ext xmlns:c16="http://schemas.microsoft.com/office/drawing/2014/chart" uri="{C3380CC4-5D6E-409C-BE32-E72D297353CC}">
              <c16:uniqueId val="{00000000-9C11-4D31-83C2-0AB03F9A5C18}"/>
            </c:ext>
          </c:extLst>
        </c:ser>
        <c:ser>
          <c:idx val="1"/>
          <c:order val="1"/>
          <c:tx>
            <c:strRef>
              <c:f>'Heterodyne (300GHz帯抽出)'!$AA$1</c:f>
              <c:strCache>
                <c:ptCount val="1"/>
                <c:pt idx="0">
                  <c:v>NF FMBD</c:v>
                </c:pt>
              </c:strCache>
            </c:strRef>
          </c:tx>
          <c:spPr>
            <a:ln w="19050" cap="rnd">
              <a:noFill/>
              <a:round/>
            </a:ln>
            <a:effectLst/>
          </c:spPr>
          <c:marker>
            <c:symbol val="circle"/>
            <c:size val="5"/>
            <c:spPr>
              <a:solidFill>
                <a:schemeClr val="accent2"/>
              </a:solidFill>
              <a:ln w="9525">
                <a:solidFill>
                  <a:schemeClr val="accent2"/>
                </a:solidFill>
              </a:ln>
              <a:effectLst/>
            </c:spPr>
          </c:marker>
          <c:xVal>
            <c:numRef>
              <c:f>'Heterodyne (300GHz帯抽出)'!$C$2:$C$148</c:f>
              <c:numCache>
                <c:formatCode>General</c:formatCode>
                <c:ptCount val="147"/>
                <c:pt idx="0">
                  <c:v>304</c:v>
                </c:pt>
                <c:pt idx="1">
                  <c:v>304</c:v>
                </c:pt>
                <c:pt idx="3">
                  <c:v>62.5</c:v>
                </c:pt>
                <c:pt idx="4">
                  <c:v>75</c:v>
                </c:pt>
                <c:pt idx="5">
                  <c:v>92.5</c:v>
                </c:pt>
                <c:pt idx="6">
                  <c:v>115</c:v>
                </c:pt>
                <c:pt idx="7">
                  <c:v>140</c:v>
                </c:pt>
                <c:pt idx="8">
                  <c:v>180</c:v>
                </c:pt>
                <c:pt idx="9">
                  <c:v>215</c:v>
                </c:pt>
                <c:pt idx="10">
                  <c:v>275</c:v>
                </c:pt>
                <c:pt idx="11">
                  <c:v>330</c:v>
                </c:pt>
                <c:pt idx="12">
                  <c:v>415</c:v>
                </c:pt>
                <c:pt idx="13">
                  <c:v>500</c:v>
                </c:pt>
                <c:pt idx="14">
                  <c:v>625</c:v>
                </c:pt>
                <c:pt idx="15">
                  <c:v>750</c:v>
                </c:pt>
                <c:pt idx="16">
                  <c:v>925</c:v>
                </c:pt>
                <c:pt idx="17">
                  <c:v>1150</c:v>
                </c:pt>
                <c:pt idx="18">
                  <c:v>1400</c:v>
                </c:pt>
                <c:pt idx="19">
                  <c:v>2750</c:v>
                </c:pt>
                <c:pt idx="21">
                  <c:v>62.5</c:v>
                </c:pt>
                <c:pt idx="22">
                  <c:v>75</c:v>
                </c:pt>
                <c:pt idx="23">
                  <c:v>92.5</c:v>
                </c:pt>
                <c:pt idx="24">
                  <c:v>115</c:v>
                </c:pt>
                <c:pt idx="25">
                  <c:v>140</c:v>
                </c:pt>
                <c:pt idx="26">
                  <c:v>180</c:v>
                </c:pt>
                <c:pt idx="27">
                  <c:v>215</c:v>
                </c:pt>
                <c:pt idx="28">
                  <c:v>275</c:v>
                </c:pt>
                <c:pt idx="29">
                  <c:v>330</c:v>
                </c:pt>
                <c:pt idx="30">
                  <c:v>415</c:v>
                </c:pt>
                <c:pt idx="31">
                  <c:v>500</c:v>
                </c:pt>
                <c:pt idx="32">
                  <c:v>625</c:v>
                </c:pt>
                <c:pt idx="33">
                  <c:v>750</c:v>
                </c:pt>
                <c:pt idx="34">
                  <c:v>925</c:v>
                </c:pt>
                <c:pt idx="35">
                  <c:v>1150</c:v>
                </c:pt>
                <c:pt idx="37">
                  <c:v>308</c:v>
                </c:pt>
                <c:pt idx="38">
                  <c:v>275</c:v>
                </c:pt>
                <c:pt idx="39">
                  <c:v>330</c:v>
                </c:pt>
                <c:pt idx="40">
                  <c:v>415</c:v>
                </c:pt>
                <c:pt idx="41">
                  <c:v>240</c:v>
                </c:pt>
                <c:pt idx="42">
                  <c:v>290</c:v>
                </c:pt>
                <c:pt idx="43">
                  <c:v>400</c:v>
                </c:pt>
                <c:pt idx="44">
                  <c:v>230</c:v>
                </c:pt>
                <c:pt idx="45">
                  <c:v>290</c:v>
                </c:pt>
                <c:pt idx="46">
                  <c:v>266</c:v>
                </c:pt>
                <c:pt idx="47">
                  <c:v>240</c:v>
                </c:pt>
                <c:pt idx="48">
                  <c:v>240</c:v>
                </c:pt>
                <c:pt idx="49">
                  <c:v>240</c:v>
                </c:pt>
                <c:pt idx="50">
                  <c:v>320</c:v>
                </c:pt>
                <c:pt idx="51">
                  <c:v>200</c:v>
                </c:pt>
                <c:pt idx="52">
                  <c:v>240</c:v>
                </c:pt>
                <c:pt idx="54">
                  <c:v>670</c:v>
                </c:pt>
                <c:pt idx="55">
                  <c:v>670</c:v>
                </c:pt>
                <c:pt idx="56">
                  <c:v>670</c:v>
                </c:pt>
                <c:pt idx="57">
                  <c:v>670</c:v>
                </c:pt>
                <c:pt idx="58">
                  <c:v>670</c:v>
                </c:pt>
                <c:pt idx="59">
                  <c:v>670</c:v>
                </c:pt>
                <c:pt idx="60">
                  <c:v>291</c:v>
                </c:pt>
                <c:pt idx="61">
                  <c:v>291</c:v>
                </c:pt>
                <c:pt idx="62">
                  <c:v>291</c:v>
                </c:pt>
                <c:pt idx="63">
                  <c:v>204</c:v>
                </c:pt>
                <c:pt idx="64">
                  <c:v>202</c:v>
                </c:pt>
                <c:pt idx="65">
                  <c:v>195</c:v>
                </c:pt>
                <c:pt idx="66">
                  <c:v>118.5</c:v>
                </c:pt>
                <c:pt idx="67">
                  <c:v>117.5</c:v>
                </c:pt>
                <c:pt idx="68">
                  <c:v>116</c:v>
                </c:pt>
                <c:pt idx="69">
                  <c:v>115</c:v>
                </c:pt>
                <c:pt idx="70">
                  <c:v>125</c:v>
                </c:pt>
                <c:pt idx="71">
                  <c:v>125</c:v>
                </c:pt>
                <c:pt idx="72">
                  <c:v>125</c:v>
                </c:pt>
                <c:pt idx="73">
                  <c:v>400.005</c:v>
                </c:pt>
                <c:pt idx="74">
                  <c:v>370.005</c:v>
                </c:pt>
                <c:pt idx="75">
                  <c:v>300.10000000000002</c:v>
                </c:pt>
                <c:pt idx="76">
                  <c:v>301</c:v>
                </c:pt>
                <c:pt idx="77">
                  <c:v>301</c:v>
                </c:pt>
                <c:pt idx="78">
                  <c:v>241</c:v>
                </c:pt>
                <c:pt idx="79">
                  <c:v>300.05</c:v>
                </c:pt>
                <c:pt idx="80">
                  <c:v>300.05</c:v>
                </c:pt>
                <c:pt idx="81">
                  <c:v>300.05</c:v>
                </c:pt>
                <c:pt idx="82">
                  <c:v>300.10000000000002</c:v>
                </c:pt>
                <c:pt idx="83">
                  <c:v>300.10000000000002</c:v>
                </c:pt>
                <c:pt idx="84">
                  <c:v>600.1</c:v>
                </c:pt>
                <c:pt idx="85">
                  <c:v>600.1</c:v>
                </c:pt>
                <c:pt idx="86">
                  <c:v>235</c:v>
                </c:pt>
                <c:pt idx="87">
                  <c:v>260</c:v>
                </c:pt>
                <c:pt idx="88">
                  <c:v>180</c:v>
                </c:pt>
                <c:pt idx="89">
                  <c:v>200.1</c:v>
                </c:pt>
                <c:pt idx="90">
                  <c:v>200.1</c:v>
                </c:pt>
                <c:pt idx="91">
                  <c:v>140.19999999999999</c:v>
                </c:pt>
                <c:pt idx="92">
                  <c:v>140.1</c:v>
                </c:pt>
                <c:pt idx="93">
                  <c:v>120</c:v>
                </c:pt>
                <c:pt idx="94">
                  <c:v>120</c:v>
                </c:pt>
                <c:pt idx="95">
                  <c:v>120</c:v>
                </c:pt>
                <c:pt idx="96">
                  <c:v>180</c:v>
                </c:pt>
                <c:pt idx="97">
                  <c:v>220</c:v>
                </c:pt>
                <c:pt idx="98">
                  <c:v>92.5</c:v>
                </c:pt>
                <c:pt idx="99">
                  <c:v>97</c:v>
                </c:pt>
                <c:pt idx="100">
                  <c:v>300</c:v>
                </c:pt>
                <c:pt idx="101">
                  <c:v>338</c:v>
                </c:pt>
                <c:pt idx="102">
                  <c:v>270</c:v>
                </c:pt>
                <c:pt idx="103">
                  <c:v>298</c:v>
                </c:pt>
                <c:pt idx="104">
                  <c:v>187</c:v>
                </c:pt>
                <c:pt idx="105">
                  <c:v>195.5</c:v>
                </c:pt>
                <c:pt idx="106">
                  <c:v>140</c:v>
                </c:pt>
                <c:pt idx="107">
                  <c:v>140</c:v>
                </c:pt>
                <c:pt idx="108">
                  <c:v>140</c:v>
                </c:pt>
                <c:pt idx="109">
                  <c:v>140</c:v>
                </c:pt>
                <c:pt idx="110">
                  <c:v>140</c:v>
                </c:pt>
                <c:pt idx="111">
                  <c:v>143</c:v>
                </c:pt>
                <c:pt idx="112">
                  <c:v>77</c:v>
                </c:pt>
                <c:pt idx="113">
                  <c:v>77.400000000000006</c:v>
                </c:pt>
                <c:pt idx="114">
                  <c:v>200</c:v>
                </c:pt>
                <c:pt idx="115">
                  <c:v>178</c:v>
                </c:pt>
                <c:pt idx="116">
                  <c:v>180</c:v>
                </c:pt>
                <c:pt idx="117">
                  <c:v>210</c:v>
                </c:pt>
                <c:pt idx="118">
                  <c:v>210</c:v>
                </c:pt>
                <c:pt idx="119">
                  <c:v>250</c:v>
                </c:pt>
                <c:pt idx="120">
                  <c:v>297.5</c:v>
                </c:pt>
                <c:pt idx="121">
                  <c:v>290</c:v>
                </c:pt>
                <c:pt idx="122">
                  <c:v>220</c:v>
                </c:pt>
                <c:pt idx="123">
                  <c:v>200</c:v>
                </c:pt>
                <c:pt idx="124">
                  <c:v>200</c:v>
                </c:pt>
                <c:pt idx="125">
                  <c:v>200</c:v>
                </c:pt>
                <c:pt idx="126">
                  <c:v>200</c:v>
                </c:pt>
                <c:pt idx="127">
                  <c:v>260</c:v>
                </c:pt>
                <c:pt idx="128">
                  <c:v>226</c:v>
                </c:pt>
                <c:pt idx="130">
                  <c:v>220</c:v>
                </c:pt>
                <c:pt idx="131">
                  <c:v>320</c:v>
                </c:pt>
                <c:pt idx="132">
                  <c:v>245</c:v>
                </c:pt>
                <c:pt idx="133">
                  <c:v>240</c:v>
                </c:pt>
                <c:pt idx="134">
                  <c:v>240</c:v>
                </c:pt>
                <c:pt idx="135">
                  <c:v>230</c:v>
                </c:pt>
                <c:pt idx="136">
                  <c:v>240</c:v>
                </c:pt>
                <c:pt idx="137">
                  <c:v>260</c:v>
                </c:pt>
                <c:pt idx="138">
                  <c:v>283</c:v>
                </c:pt>
                <c:pt idx="139">
                  <c:v>240</c:v>
                </c:pt>
                <c:pt idx="140">
                  <c:v>294</c:v>
                </c:pt>
                <c:pt idx="141">
                  <c:v>300</c:v>
                </c:pt>
                <c:pt idx="142">
                  <c:v>256</c:v>
                </c:pt>
              </c:numCache>
            </c:numRef>
          </c:xVal>
          <c:yVal>
            <c:numRef>
              <c:f>'Heterodyne (300GHz帯抽出)'!$AA$2:$AA$148</c:f>
              <c:numCache>
                <c:formatCode>General</c:formatCode>
                <c:ptCount val="14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numCache>
            </c:numRef>
          </c:yVal>
          <c:smooth val="0"/>
          <c:extLst>
            <c:ext xmlns:c16="http://schemas.microsoft.com/office/drawing/2014/chart" uri="{C3380CC4-5D6E-409C-BE32-E72D297353CC}">
              <c16:uniqueId val="{00000001-9C11-4D31-83C2-0AB03F9A5C18}"/>
            </c:ext>
          </c:extLst>
        </c:ser>
        <c:ser>
          <c:idx val="2"/>
          <c:order val="2"/>
          <c:tx>
            <c:strRef>
              <c:f>'Heterodyne (300GHz帯抽出)'!$AB$1</c:f>
              <c:strCache>
                <c:ptCount val="1"/>
                <c:pt idx="0">
                  <c:v>NF SiGe</c:v>
                </c:pt>
              </c:strCache>
            </c:strRef>
          </c:tx>
          <c:spPr>
            <a:ln w="19050" cap="rnd">
              <a:noFill/>
              <a:round/>
            </a:ln>
            <a:effectLst/>
          </c:spPr>
          <c:marker>
            <c:symbol val="circle"/>
            <c:size val="5"/>
            <c:spPr>
              <a:solidFill>
                <a:schemeClr val="accent3"/>
              </a:solidFill>
              <a:ln w="9525">
                <a:solidFill>
                  <a:schemeClr val="accent3"/>
                </a:solidFill>
              </a:ln>
              <a:effectLst/>
            </c:spPr>
          </c:marker>
          <c:xVal>
            <c:numRef>
              <c:f>'Heterodyne (300GHz帯抽出)'!$C$2:$C$148</c:f>
              <c:numCache>
                <c:formatCode>General</c:formatCode>
                <c:ptCount val="147"/>
                <c:pt idx="0">
                  <c:v>304</c:v>
                </c:pt>
                <c:pt idx="1">
                  <c:v>304</c:v>
                </c:pt>
                <c:pt idx="3">
                  <c:v>62.5</c:v>
                </c:pt>
                <c:pt idx="4">
                  <c:v>75</c:v>
                </c:pt>
                <c:pt idx="5">
                  <c:v>92.5</c:v>
                </c:pt>
                <c:pt idx="6">
                  <c:v>115</c:v>
                </c:pt>
                <c:pt idx="7">
                  <c:v>140</c:v>
                </c:pt>
                <c:pt idx="8">
                  <c:v>180</c:v>
                </c:pt>
                <c:pt idx="9">
                  <c:v>215</c:v>
                </c:pt>
                <c:pt idx="10">
                  <c:v>275</c:v>
                </c:pt>
                <c:pt idx="11">
                  <c:v>330</c:v>
                </c:pt>
                <c:pt idx="12">
                  <c:v>415</c:v>
                </c:pt>
                <c:pt idx="13">
                  <c:v>500</c:v>
                </c:pt>
                <c:pt idx="14">
                  <c:v>625</c:v>
                </c:pt>
                <c:pt idx="15">
                  <c:v>750</c:v>
                </c:pt>
                <c:pt idx="16">
                  <c:v>925</c:v>
                </c:pt>
                <c:pt idx="17">
                  <c:v>1150</c:v>
                </c:pt>
                <c:pt idx="18">
                  <c:v>1400</c:v>
                </c:pt>
                <c:pt idx="19">
                  <c:v>2750</c:v>
                </c:pt>
                <c:pt idx="21">
                  <c:v>62.5</c:v>
                </c:pt>
                <c:pt idx="22">
                  <c:v>75</c:v>
                </c:pt>
                <c:pt idx="23">
                  <c:v>92.5</c:v>
                </c:pt>
                <c:pt idx="24">
                  <c:v>115</c:v>
                </c:pt>
                <c:pt idx="25">
                  <c:v>140</c:v>
                </c:pt>
                <c:pt idx="26">
                  <c:v>180</c:v>
                </c:pt>
                <c:pt idx="27">
                  <c:v>215</c:v>
                </c:pt>
                <c:pt idx="28">
                  <c:v>275</c:v>
                </c:pt>
                <c:pt idx="29">
                  <c:v>330</c:v>
                </c:pt>
                <c:pt idx="30">
                  <c:v>415</c:v>
                </c:pt>
                <c:pt idx="31">
                  <c:v>500</c:v>
                </c:pt>
                <c:pt idx="32">
                  <c:v>625</c:v>
                </c:pt>
                <c:pt idx="33">
                  <c:v>750</c:v>
                </c:pt>
                <c:pt idx="34">
                  <c:v>925</c:v>
                </c:pt>
                <c:pt idx="35">
                  <c:v>1150</c:v>
                </c:pt>
                <c:pt idx="37">
                  <c:v>308</c:v>
                </c:pt>
                <c:pt idx="38">
                  <c:v>275</c:v>
                </c:pt>
                <c:pt idx="39">
                  <c:v>330</c:v>
                </c:pt>
                <c:pt idx="40">
                  <c:v>415</c:v>
                </c:pt>
                <c:pt idx="41">
                  <c:v>240</c:v>
                </c:pt>
                <c:pt idx="42">
                  <c:v>290</c:v>
                </c:pt>
                <c:pt idx="43">
                  <c:v>400</c:v>
                </c:pt>
                <c:pt idx="44">
                  <c:v>230</c:v>
                </c:pt>
                <c:pt idx="45">
                  <c:v>290</c:v>
                </c:pt>
                <c:pt idx="46">
                  <c:v>266</c:v>
                </c:pt>
                <c:pt idx="47">
                  <c:v>240</c:v>
                </c:pt>
                <c:pt idx="48">
                  <c:v>240</c:v>
                </c:pt>
                <c:pt idx="49">
                  <c:v>240</c:v>
                </c:pt>
                <c:pt idx="50">
                  <c:v>320</c:v>
                </c:pt>
                <c:pt idx="51">
                  <c:v>200</c:v>
                </c:pt>
                <c:pt idx="52">
                  <c:v>240</c:v>
                </c:pt>
                <c:pt idx="54">
                  <c:v>670</c:v>
                </c:pt>
                <c:pt idx="55">
                  <c:v>670</c:v>
                </c:pt>
                <c:pt idx="56">
                  <c:v>670</c:v>
                </c:pt>
                <c:pt idx="57">
                  <c:v>670</c:v>
                </c:pt>
                <c:pt idx="58">
                  <c:v>670</c:v>
                </c:pt>
                <c:pt idx="59">
                  <c:v>670</c:v>
                </c:pt>
                <c:pt idx="60">
                  <c:v>291</c:v>
                </c:pt>
                <c:pt idx="61">
                  <c:v>291</c:v>
                </c:pt>
                <c:pt idx="62">
                  <c:v>291</c:v>
                </c:pt>
                <c:pt idx="63">
                  <c:v>204</c:v>
                </c:pt>
                <c:pt idx="64">
                  <c:v>202</c:v>
                </c:pt>
                <c:pt idx="65">
                  <c:v>195</c:v>
                </c:pt>
                <c:pt idx="66">
                  <c:v>118.5</c:v>
                </c:pt>
                <c:pt idx="67">
                  <c:v>117.5</c:v>
                </c:pt>
                <c:pt idx="68">
                  <c:v>116</c:v>
                </c:pt>
                <c:pt idx="69">
                  <c:v>115</c:v>
                </c:pt>
                <c:pt idx="70">
                  <c:v>125</c:v>
                </c:pt>
                <c:pt idx="71">
                  <c:v>125</c:v>
                </c:pt>
                <c:pt idx="72">
                  <c:v>125</c:v>
                </c:pt>
                <c:pt idx="73">
                  <c:v>400.005</c:v>
                </c:pt>
                <c:pt idx="74">
                  <c:v>370.005</c:v>
                </c:pt>
                <c:pt idx="75">
                  <c:v>300.10000000000002</c:v>
                </c:pt>
                <c:pt idx="76">
                  <c:v>301</c:v>
                </c:pt>
                <c:pt idx="77">
                  <c:v>301</c:v>
                </c:pt>
                <c:pt idx="78">
                  <c:v>241</c:v>
                </c:pt>
                <c:pt idx="79">
                  <c:v>300.05</c:v>
                </c:pt>
                <c:pt idx="80">
                  <c:v>300.05</c:v>
                </c:pt>
                <c:pt idx="81">
                  <c:v>300.05</c:v>
                </c:pt>
                <c:pt idx="82">
                  <c:v>300.10000000000002</c:v>
                </c:pt>
                <c:pt idx="83">
                  <c:v>300.10000000000002</c:v>
                </c:pt>
                <c:pt idx="84">
                  <c:v>600.1</c:v>
                </c:pt>
                <c:pt idx="85">
                  <c:v>600.1</c:v>
                </c:pt>
                <c:pt idx="86">
                  <c:v>235</c:v>
                </c:pt>
                <c:pt idx="87">
                  <c:v>260</c:v>
                </c:pt>
                <c:pt idx="88">
                  <c:v>180</c:v>
                </c:pt>
                <c:pt idx="89">
                  <c:v>200.1</c:v>
                </c:pt>
                <c:pt idx="90">
                  <c:v>200.1</c:v>
                </c:pt>
                <c:pt idx="91">
                  <c:v>140.19999999999999</c:v>
                </c:pt>
                <c:pt idx="92">
                  <c:v>140.1</c:v>
                </c:pt>
                <c:pt idx="93">
                  <c:v>120</c:v>
                </c:pt>
                <c:pt idx="94">
                  <c:v>120</c:v>
                </c:pt>
                <c:pt idx="95">
                  <c:v>120</c:v>
                </c:pt>
                <c:pt idx="96">
                  <c:v>180</c:v>
                </c:pt>
                <c:pt idx="97">
                  <c:v>220</c:v>
                </c:pt>
                <c:pt idx="98">
                  <c:v>92.5</c:v>
                </c:pt>
                <c:pt idx="99">
                  <c:v>97</c:v>
                </c:pt>
                <c:pt idx="100">
                  <c:v>300</c:v>
                </c:pt>
                <c:pt idx="101">
                  <c:v>338</c:v>
                </c:pt>
                <c:pt idx="102">
                  <c:v>270</c:v>
                </c:pt>
                <c:pt idx="103">
                  <c:v>298</c:v>
                </c:pt>
                <c:pt idx="104">
                  <c:v>187</c:v>
                </c:pt>
                <c:pt idx="105">
                  <c:v>195.5</c:v>
                </c:pt>
                <c:pt idx="106">
                  <c:v>140</c:v>
                </c:pt>
                <c:pt idx="107">
                  <c:v>140</c:v>
                </c:pt>
                <c:pt idx="108">
                  <c:v>140</c:v>
                </c:pt>
                <c:pt idx="109">
                  <c:v>140</c:v>
                </c:pt>
                <c:pt idx="110">
                  <c:v>140</c:v>
                </c:pt>
                <c:pt idx="111">
                  <c:v>143</c:v>
                </c:pt>
                <c:pt idx="112">
                  <c:v>77</c:v>
                </c:pt>
                <c:pt idx="113">
                  <c:v>77.400000000000006</c:v>
                </c:pt>
                <c:pt idx="114">
                  <c:v>200</c:v>
                </c:pt>
                <c:pt idx="115">
                  <c:v>178</c:v>
                </c:pt>
                <c:pt idx="116">
                  <c:v>180</c:v>
                </c:pt>
                <c:pt idx="117">
                  <c:v>210</c:v>
                </c:pt>
                <c:pt idx="118">
                  <c:v>210</c:v>
                </c:pt>
                <c:pt idx="119">
                  <c:v>250</c:v>
                </c:pt>
                <c:pt idx="120">
                  <c:v>297.5</c:v>
                </c:pt>
                <c:pt idx="121">
                  <c:v>290</c:v>
                </c:pt>
                <c:pt idx="122">
                  <c:v>220</c:v>
                </c:pt>
                <c:pt idx="123">
                  <c:v>200</c:v>
                </c:pt>
                <c:pt idx="124">
                  <c:v>200</c:v>
                </c:pt>
                <c:pt idx="125">
                  <c:v>200</c:v>
                </c:pt>
                <c:pt idx="126">
                  <c:v>200</c:v>
                </c:pt>
                <c:pt idx="127">
                  <c:v>260</c:v>
                </c:pt>
                <c:pt idx="128">
                  <c:v>226</c:v>
                </c:pt>
                <c:pt idx="130">
                  <c:v>220</c:v>
                </c:pt>
                <c:pt idx="131">
                  <c:v>320</c:v>
                </c:pt>
                <c:pt idx="132">
                  <c:v>245</c:v>
                </c:pt>
                <c:pt idx="133">
                  <c:v>240</c:v>
                </c:pt>
                <c:pt idx="134">
                  <c:v>240</c:v>
                </c:pt>
                <c:pt idx="135">
                  <c:v>230</c:v>
                </c:pt>
                <c:pt idx="136">
                  <c:v>240</c:v>
                </c:pt>
                <c:pt idx="137">
                  <c:v>260</c:v>
                </c:pt>
                <c:pt idx="138">
                  <c:v>283</c:v>
                </c:pt>
                <c:pt idx="139">
                  <c:v>240</c:v>
                </c:pt>
                <c:pt idx="140">
                  <c:v>294</c:v>
                </c:pt>
                <c:pt idx="141">
                  <c:v>300</c:v>
                </c:pt>
                <c:pt idx="142">
                  <c:v>256</c:v>
                </c:pt>
              </c:numCache>
            </c:numRef>
          </c:xVal>
          <c:yVal>
            <c:numRef>
              <c:f>'Heterodyne (300GHz帯抽出)'!$AB$2:$AB$148</c:f>
              <c:numCache>
                <c:formatCode>General</c:formatCode>
                <c:ptCount val="14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14</c:v>
                </c:pt>
                <c:pt idx="45">
                  <c:v>#N/A</c:v>
                </c:pt>
                <c:pt idx="46">
                  <c:v>#N/A</c:v>
                </c:pt>
                <c:pt idx="47">
                  <c:v>26.5</c:v>
                </c:pt>
                <c:pt idx="48">
                  <c:v>26.5</c:v>
                </c:pt>
                <c:pt idx="49">
                  <c:v>16</c:v>
                </c:pt>
                <c:pt idx="50">
                  <c:v>36</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18</c:v>
                </c:pt>
                <c:pt idx="131">
                  <c:v>36</c:v>
                </c:pt>
                <c:pt idx="132">
                  <c:v>21</c:v>
                </c:pt>
                <c:pt idx="133">
                  <c:v>15</c:v>
                </c:pt>
                <c:pt idx="134">
                  <c:v>18</c:v>
                </c:pt>
                <c:pt idx="135">
                  <c:v>14</c:v>
                </c:pt>
                <c:pt idx="136">
                  <c:v>13.4</c:v>
                </c:pt>
                <c:pt idx="137">
                  <c:v>#N/A</c:v>
                </c:pt>
                <c:pt idx="138">
                  <c:v>#N/A</c:v>
                </c:pt>
                <c:pt idx="139">
                  <c:v>#N/A</c:v>
                </c:pt>
                <c:pt idx="140">
                  <c:v>#N/A</c:v>
                </c:pt>
                <c:pt idx="141">
                  <c:v>#N/A</c:v>
                </c:pt>
                <c:pt idx="142">
                  <c:v>#N/A</c:v>
                </c:pt>
                <c:pt idx="143">
                  <c:v>#N/A</c:v>
                </c:pt>
                <c:pt idx="144">
                  <c:v>#N/A</c:v>
                </c:pt>
                <c:pt idx="145">
                  <c:v>#N/A</c:v>
                </c:pt>
                <c:pt idx="146">
                  <c:v>#N/A</c:v>
                </c:pt>
              </c:numCache>
            </c:numRef>
          </c:yVal>
          <c:smooth val="0"/>
          <c:extLst>
            <c:ext xmlns:c16="http://schemas.microsoft.com/office/drawing/2014/chart" uri="{C3380CC4-5D6E-409C-BE32-E72D297353CC}">
              <c16:uniqueId val="{00000002-9C11-4D31-83C2-0AB03F9A5C18}"/>
            </c:ext>
          </c:extLst>
        </c:ser>
        <c:ser>
          <c:idx val="3"/>
          <c:order val="3"/>
          <c:tx>
            <c:strRef>
              <c:f>'Heterodyne (300GHz帯抽出)'!$AC$1</c:f>
              <c:strCache>
                <c:ptCount val="1"/>
                <c:pt idx="0">
                  <c:v>NF CMOS</c:v>
                </c:pt>
              </c:strCache>
            </c:strRef>
          </c:tx>
          <c:spPr>
            <a:ln w="19050" cap="rnd">
              <a:noFill/>
              <a:round/>
            </a:ln>
            <a:effectLst/>
          </c:spPr>
          <c:marker>
            <c:symbol val="circle"/>
            <c:size val="5"/>
            <c:spPr>
              <a:solidFill>
                <a:schemeClr val="accent4"/>
              </a:solidFill>
              <a:ln w="9525">
                <a:solidFill>
                  <a:schemeClr val="accent4"/>
                </a:solidFill>
              </a:ln>
              <a:effectLst/>
            </c:spPr>
          </c:marker>
          <c:xVal>
            <c:numRef>
              <c:f>'Heterodyne (300GHz帯抽出)'!$C$2:$C$148</c:f>
              <c:numCache>
                <c:formatCode>General</c:formatCode>
                <c:ptCount val="147"/>
                <c:pt idx="0">
                  <c:v>304</c:v>
                </c:pt>
                <c:pt idx="1">
                  <c:v>304</c:v>
                </c:pt>
                <c:pt idx="3">
                  <c:v>62.5</c:v>
                </c:pt>
                <c:pt idx="4">
                  <c:v>75</c:v>
                </c:pt>
                <c:pt idx="5">
                  <c:v>92.5</c:v>
                </c:pt>
                <c:pt idx="6">
                  <c:v>115</c:v>
                </c:pt>
                <c:pt idx="7">
                  <c:v>140</c:v>
                </c:pt>
                <c:pt idx="8">
                  <c:v>180</c:v>
                </c:pt>
                <c:pt idx="9">
                  <c:v>215</c:v>
                </c:pt>
                <c:pt idx="10">
                  <c:v>275</c:v>
                </c:pt>
                <c:pt idx="11">
                  <c:v>330</c:v>
                </c:pt>
                <c:pt idx="12">
                  <c:v>415</c:v>
                </c:pt>
                <c:pt idx="13">
                  <c:v>500</c:v>
                </c:pt>
                <c:pt idx="14">
                  <c:v>625</c:v>
                </c:pt>
                <c:pt idx="15">
                  <c:v>750</c:v>
                </c:pt>
                <c:pt idx="16">
                  <c:v>925</c:v>
                </c:pt>
                <c:pt idx="17">
                  <c:v>1150</c:v>
                </c:pt>
                <c:pt idx="18">
                  <c:v>1400</c:v>
                </c:pt>
                <c:pt idx="19">
                  <c:v>2750</c:v>
                </c:pt>
                <c:pt idx="21">
                  <c:v>62.5</c:v>
                </c:pt>
                <c:pt idx="22">
                  <c:v>75</c:v>
                </c:pt>
                <c:pt idx="23">
                  <c:v>92.5</c:v>
                </c:pt>
                <c:pt idx="24">
                  <c:v>115</c:v>
                </c:pt>
                <c:pt idx="25">
                  <c:v>140</c:v>
                </c:pt>
                <c:pt idx="26">
                  <c:v>180</c:v>
                </c:pt>
                <c:pt idx="27">
                  <c:v>215</c:v>
                </c:pt>
                <c:pt idx="28">
                  <c:v>275</c:v>
                </c:pt>
                <c:pt idx="29">
                  <c:v>330</c:v>
                </c:pt>
                <c:pt idx="30">
                  <c:v>415</c:v>
                </c:pt>
                <c:pt idx="31">
                  <c:v>500</c:v>
                </c:pt>
                <c:pt idx="32">
                  <c:v>625</c:v>
                </c:pt>
                <c:pt idx="33">
                  <c:v>750</c:v>
                </c:pt>
                <c:pt idx="34">
                  <c:v>925</c:v>
                </c:pt>
                <c:pt idx="35">
                  <c:v>1150</c:v>
                </c:pt>
                <c:pt idx="37">
                  <c:v>308</c:v>
                </c:pt>
                <c:pt idx="38">
                  <c:v>275</c:v>
                </c:pt>
                <c:pt idx="39">
                  <c:v>330</c:v>
                </c:pt>
                <c:pt idx="40">
                  <c:v>415</c:v>
                </c:pt>
                <c:pt idx="41">
                  <c:v>240</c:v>
                </c:pt>
                <c:pt idx="42">
                  <c:v>290</c:v>
                </c:pt>
                <c:pt idx="43">
                  <c:v>400</c:v>
                </c:pt>
                <c:pt idx="44">
                  <c:v>230</c:v>
                </c:pt>
                <c:pt idx="45">
                  <c:v>290</c:v>
                </c:pt>
                <c:pt idx="46">
                  <c:v>266</c:v>
                </c:pt>
                <c:pt idx="47">
                  <c:v>240</c:v>
                </c:pt>
                <c:pt idx="48">
                  <c:v>240</c:v>
                </c:pt>
                <c:pt idx="49">
                  <c:v>240</c:v>
                </c:pt>
                <c:pt idx="50">
                  <c:v>320</c:v>
                </c:pt>
                <c:pt idx="51">
                  <c:v>200</c:v>
                </c:pt>
                <c:pt idx="52">
                  <c:v>240</c:v>
                </c:pt>
                <c:pt idx="54">
                  <c:v>670</c:v>
                </c:pt>
                <c:pt idx="55">
                  <c:v>670</c:v>
                </c:pt>
                <c:pt idx="56">
                  <c:v>670</c:v>
                </c:pt>
                <c:pt idx="57">
                  <c:v>670</c:v>
                </c:pt>
                <c:pt idx="58">
                  <c:v>670</c:v>
                </c:pt>
                <c:pt idx="59">
                  <c:v>670</c:v>
                </c:pt>
                <c:pt idx="60">
                  <c:v>291</c:v>
                </c:pt>
                <c:pt idx="61">
                  <c:v>291</c:v>
                </c:pt>
                <c:pt idx="62">
                  <c:v>291</c:v>
                </c:pt>
                <c:pt idx="63">
                  <c:v>204</c:v>
                </c:pt>
                <c:pt idx="64">
                  <c:v>202</c:v>
                </c:pt>
                <c:pt idx="65">
                  <c:v>195</c:v>
                </c:pt>
                <c:pt idx="66">
                  <c:v>118.5</c:v>
                </c:pt>
                <c:pt idx="67">
                  <c:v>117.5</c:v>
                </c:pt>
                <c:pt idx="68">
                  <c:v>116</c:v>
                </c:pt>
                <c:pt idx="69">
                  <c:v>115</c:v>
                </c:pt>
                <c:pt idx="70">
                  <c:v>125</c:v>
                </c:pt>
                <c:pt idx="71">
                  <c:v>125</c:v>
                </c:pt>
                <c:pt idx="72">
                  <c:v>125</c:v>
                </c:pt>
                <c:pt idx="73">
                  <c:v>400.005</c:v>
                </c:pt>
                <c:pt idx="74">
                  <c:v>370.005</c:v>
                </c:pt>
                <c:pt idx="75">
                  <c:v>300.10000000000002</c:v>
                </c:pt>
                <c:pt idx="76">
                  <c:v>301</c:v>
                </c:pt>
                <c:pt idx="77">
                  <c:v>301</c:v>
                </c:pt>
                <c:pt idx="78">
                  <c:v>241</c:v>
                </c:pt>
                <c:pt idx="79">
                  <c:v>300.05</c:v>
                </c:pt>
                <c:pt idx="80">
                  <c:v>300.05</c:v>
                </c:pt>
                <c:pt idx="81">
                  <c:v>300.05</c:v>
                </c:pt>
                <c:pt idx="82">
                  <c:v>300.10000000000002</c:v>
                </c:pt>
                <c:pt idx="83">
                  <c:v>300.10000000000002</c:v>
                </c:pt>
                <c:pt idx="84">
                  <c:v>600.1</c:v>
                </c:pt>
                <c:pt idx="85">
                  <c:v>600.1</c:v>
                </c:pt>
                <c:pt idx="86">
                  <c:v>235</c:v>
                </c:pt>
                <c:pt idx="87">
                  <c:v>260</c:v>
                </c:pt>
                <c:pt idx="88">
                  <c:v>180</c:v>
                </c:pt>
                <c:pt idx="89">
                  <c:v>200.1</c:v>
                </c:pt>
                <c:pt idx="90">
                  <c:v>200.1</c:v>
                </c:pt>
                <c:pt idx="91">
                  <c:v>140.19999999999999</c:v>
                </c:pt>
                <c:pt idx="92">
                  <c:v>140.1</c:v>
                </c:pt>
                <c:pt idx="93">
                  <c:v>120</c:v>
                </c:pt>
                <c:pt idx="94">
                  <c:v>120</c:v>
                </c:pt>
                <c:pt idx="95">
                  <c:v>120</c:v>
                </c:pt>
                <c:pt idx="96">
                  <c:v>180</c:v>
                </c:pt>
                <c:pt idx="97">
                  <c:v>220</c:v>
                </c:pt>
                <c:pt idx="98">
                  <c:v>92.5</c:v>
                </c:pt>
                <c:pt idx="99">
                  <c:v>97</c:v>
                </c:pt>
                <c:pt idx="100">
                  <c:v>300</c:v>
                </c:pt>
                <c:pt idx="101">
                  <c:v>338</c:v>
                </c:pt>
                <c:pt idx="102">
                  <c:v>270</c:v>
                </c:pt>
                <c:pt idx="103">
                  <c:v>298</c:v>
                </c:pt>
                <c:pt idx="104">
                  <c:v>187</c:v>
                </c:pt>
                <c:pt idx="105">
                  <c:v>195.5</c:v>
                </c:pt>
                <c:pt idx="106">
                  <c:v>140</c:v>
                </c:pt>
                <c:pt idx="107">
                  <c:v>140</c:v>
                </c:pt>
                <c:pt idx="108">
                  <c:v>140</c:v>
                </c:pt>
                <c:pt idx="109">
                  <c:v>140</c:v>
                </c:pt>
                <c:pt idx="110">
                  <c:v>140</c:v>
                </c:pt>
                <c:pt idx="111">
                  <c:v>143</c:v>
                </c:pt>
                <c:pt idx="112">
                  <c:v>77</c:v>
                </c:pt>
                <c:pt idx="113">
                  <c:v>77.400000000000006</c:v>
                </c:pt>
                <c:pt idx="114">
                  <c:v>200</c:v>
                </c:pt>
                <c:pt idx="115">
                  <c:v>178</c:v>
                </c:pt>
                <c:pt idx="116">
                  <c:v>180</c:v>
                </c:pt>
                <c:pt idx="117">
                  <c:v>210</c:v>
                </c:pt>
                <c:pt idx="118">
                  <c:v>210</c:v>
                </c:pt>
                <c:pt idx="119">
                  <c:v>250</c:v>
                </c:pt>
                <c:pt idx="120">
                  <c:v>297.5</c:v>
                </c:pt>
                <c:pt idx="121">
                  <c:v>290</c:v>
                </c:pt>
                <c:pt idx="122">
                  <c:v>220</c:v>
                </c:pt>
                <c:pt idx="123">
                  <c:v>200</c:v>
                </c:pt>
                <c:pt idx="124">
                  <c:v>200</c:v>
                </c:pt>
                <c:pt idx="125">
                  <c:v>200</c:v>
                </c:pt>
                <c:pt idx="126">
                  <c:v>200</c:v>
                </c:pt>
                <c:pt idx="127">
                  <c:v>260</c:v>
                </c:pt>
                <c:pt idx="128">
                  <c:v>226</c:v>
                </c:pt>
                <c:pt idx="130">
                  <c:v>220</c:v>
                </c:pt>
                <c:pt idx="131">
                  <c:v>320</c:v>
                </c:pt>
                <c:pt idx="132">
                  <c:v>245</c:v>
                </c:pt>
                <c:pt idx="133">
                  <c:v>240</c:v>
                </c:pt>
                <c:pt idx="134">
                  <c:v>240</c:v>
                </c:pt>
                <c:pt idx="135">
                  <c:v>230</c:v>
                </c:pt>
                <c:pt idx="136">
                  <c:v>240</c:v>
                </c:pt>
                <c:pt idx="137">
                  <c:v>260</c:v>
                </c:pt>
                <c:pt idx="138">
                  <c:v>283</c:v>
                </c:pt>
                <c:pt idx="139">
                  <c:v>240</c:v>
                </c:pt>
                <c:pt idx="140">
                  <c:v>294</c:v>
                </c:pt>
                <c:pt idx="141">
                  <c:v>300</c:v>
                </c:pt>
                <c:pt idx="142">
                  <c:v>256</c:v>
                </c:pt>
              </c:numCache>
            </c:numRef>
          </c:xVal>
          <c:yVal>
            <c:numRef>
              <c:f>'Heterodyne (300GHz帯抽出)'!$AC$2:$AC$148</c:f>
              <c:numCache>
                <c:formatCode>General</c:formatCode>
                <c:ptCount val="14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27</c:v>
                </c:pt>
                <c:pt idx="46">
                  <c:v>22.9</c:v>
                </c:pt>
                <c:pt idx="47">
                  <c:v>#N/A</c:v>
                </c:pt>
                <c:pt idx="48">
                  <c:v>#N/A</c:v>
                </c:pt>
                <c:pt idx="49">
                  <c:v>#N/A</c:v>
                </c:pt>
                <c:pt idx="50">
                  <c:v>#N/A</c:v>
                </c:pt>
                <c:pt idx="51">
                  <c:v>29.9</c:v>
                </c:pt>
                <c:pt idx="52">
                  <c:v>15</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19</c:v>
                </c:pt>
                <c:pt idx="138">
                  <c:v>38</c:v>
                </c:pt>
                <c:pt idx="139">
                  <c:v>15</c:v>
                </c:pt>
                <c:pt idx="140">
                  <c:v>27</c:v>
                </c:pt>
                <c:pt idx="141">
                  <c:v>20</c:v>
                </c:pt>
                <c:pt idx="142">
                  <c:v>#N/A</c:v>
                </c:pt>
                <c:pt idx="143">
                  <c:v>#N/A</c:v>
                </c:pt>
                <c:pt idx="144">
                  <c:v>#N/A</c:v>
                </c:pt>
                <c:pt idx="145">
                  <c:v>#N/A</c:v>
                </c:pt>
                <c:pt idx="146">
                  <c:v>#N/A</c:v>
                </c:pt>
              </c:numCache>
            </c:numRef>
          </c:yVal>
          <c:smooth val="0"/>
          <c:extLst>
            <c:ext xmlns:c16="http://schemas.microsoft.com/office/drawing/2014/chart" uri="{C3380CC4-5D6E-409C-BE32-E72D297353CC}">
              <c16:uniqueId val="{00000003-9C11-4D31-83C2-0AB03F9A5C18}"/>
            </c:ext>
          </c:extLst>
        </c:ser>
        <c:ser>
          <c:idx val="4"/>
          <c:order val="4"/>
          <c:tx>
            <c:strRef>
              <c:f>'Heterodyne (300GHz帯抽出)'!$AD$1</c:f>
              <c:strCache>
                <c:ptCount val="1"/>
                <c:pt idx="0">
                  <c:v>NF InP HEMT</c:v>
                </c:pt>
              </c:strCache>
            </c:strRef>
          </c:tx>
          <c:spPr>
            <a:ln w="19050" cap="rnd">
              <a:noFill/>
              <a:round/>
            </a:ln>
            <a:effectLst/>
          </c:spPr>
          <c:marker>
            <c:symbol val="circle"/>
            <c:size val="5"/>
            <c:spPr>
              <a:solidFill>
                <a:schemeClr val="accent5"/>
              </a:solidFill>
              <a:ln w="9525">
                <a:solidFill>
                  <a:schemeClr val="accent5"/>
                </a:solidFill>
              </a:ln>
              <a:effectLst/>
            </c:spPr>
          </c:marker>
          <c:xVal>
            <c:numRef>
              <c:f>'Heterodyne (300GHz帯抽出)'!$C$2:$C$148</c:f>
              <c:numCache>
                <c:formatCode>General</c:formatCode>
                <c:ptCount val="147"/>
                <c:pt idx="0">
                  <c:v>304</c:v>
                </c:pt>
                <c:pt idx="1">
                  <c:v>304</c:v>
                </c:pt>
                <c:pt idx="3">
                  <c:v>62.5</c:v>
                </c:pt>
                <c:pt idx="4">
                  <c:v>75</c:v>
                </c:pt>
                <c:pt idx="5">
                  <c:v>92.5</c:v>
                </c:pt>
                <c:pt idx="6">
                  <c:v>115</c:v>
                </c:pt>
                <c:pt idx="7">
                  <c:v>140</c:v>
                </c:pt>
                <c:pt idx="8">
                  <c:v>180</c:v>
                </c:pt>
                <c:pt idx="9">
                  <c:v>215</c:v>
                </c:pt>
                <c:pt idx="10">
                  <c:v>275</c:v>
                </c:pt>
                <c:pt idx="11">
                  <c:v>330</c:v>
                </c:pt>
                <c:pt idx="12">
                  <c:v>415</c:v>
                </c:pt>
                <c:pt idx="13">
                  <c:v>500</c:v>
                </c:pt>
                <c:pt idx="14">
                  <c:v>625</c:v>
                </c:pt>
                <c:pt idx="15">
                  <c:v>750</c:v>
                </c:pt>
                <c:pt idx="16">
                  <c:v>925</c:v>
                </c:pt>
                <c:pt idx="17">
                  <c:v>1150</c:v>
                </c:pt>
                <c:pt idx="18">
                  <c:v>1400</c:v>
                </c:pt>
                <c:pt idx="19">
                  <c:v>2750</c:v>
                </c:pt>
                <c:pt idx="21">
                  <c:v>62.5</c:v>
                </c:pt>
                <c:pt idx="22">
                  <c:v>75</c:v>
                </c:pt>
                <c:pt idx="23">
                  <c:v>92.5</c:v>
                </c:pt>
                <c:pt idx="24">
                  <c:v>115</c:v>
                </c:pt>
                <c:pt idx="25">
                  <c:v>140</c:v>
                </c:pt>
                <c:pt idx="26">
                  <c:v>180</c:v>
                </c:pt>
                <c:pt idx="27">
                  <c:v>215</c:v>
                </c:pt>
                <c:pt idx="28">
                  <c:v>275</c:v>
                </c:pt>
                <c:pt idx="29">
                  <c:v>330</c:v>
                </c:pt>
                <c:pt idx="30">
                  <c:v>415</c:v>
                </c:pt>
                <c:pt idx="31">
                  <c:v>500</c:v>
                </c:pt>
                <c:pt idx="32">
                  <c:v>625</c:v>
                </c:pt>
                <c:pt idx="33">
                  <c:v>750</c:v>
                </c:pt>
                <c:pt idx="34">
                  <c:v>925</c:v>
                </c:pt>
                <c:pt idx="35">
                  <c:v>1150</c:v>
                </c:pt>
                <c:pt idx="37">
                  <c:v>308</c:v>
                </c:pt>
                <c:pt idx="38">
                  <c:v>275</c:v>
                </c:pt>
                <c:pt idx="39">
                  <c:v>330</c:v>
                </c:pt>
                <c:pt idx="40">
                  <c:v>415</c:v>
                </c:pt>
                <c:pt idx="41">
                  <c:v>240</c:v>
                </c:pt>
                <c:pt idx="42">
                  <c:v>290</c:v>
                </c:pt>
                <c:pt idx="43">
                  <c:v>400</c:v>
                </c:pt>
                <c:pt idx="44">
                  <c:v>230</c:v>
                </c:pt>
                <c:pt idx="45">
                  <c:v>290</c:v>
                </c:pt>
                <c:pt idx="46">
                  <c:v>266</c:v>
                </c:pt>
                <c:pt idx="47">
                  <c:v>240</c:v>
                </c:pt>
                <c:pt idx="48">
                  <c:v>240</c:v>
                </c:pt>
                <c:pt idx="49">
                  <c:v>240</c:v>
                </c:pt>
                <c:pt idx="50">
                  <c:v>320</c:v>
                </c:pt>
                <c:pt idx="51">
                  <c:v>200</c:v>
                </c:pt>
                <c:pt idx="52">
                  <c:v>240</c:v>
                </c:pt>
                <c:pt idx="54">
                  <c:v>670</c:v>
                </c:pt>
                <c:pt idx="55">
                  <c:v>670</c:v>
                </c:pt>
                <c:pt idx="56">
                  <c:v>670</c:v>
                </c:pt>
                <c:pt idx="57">
                  <c:v>670</c:v>
                </c:pt>
                <c:pt idx="58">
                  <c:v>670</c:v>
                </c:pt>
                <c:pt idx="59">
                  <c:v>670</c:v>
                </c:pt>
                <c:pt idx="60">
                  <c:v>291</c:v>
                </c:pt>
                <c:pt idx="61">
                  <c:v>291</c:v>
                </c:pt>
                <c:pt idx="62">
                  <c:v>291</c:v>
                </c:pt>
                <c:pt idx="63">
                  <c:v>204</c:v>
                </c:pt>
                <c:pt idx="64">
                  <c:v>202</c:v>
                </c:pt>
                <c:pt idx="65">
                  <c:v>195</c:v>
                </c:pt>
                <c:pt idx="66">
                  <c:v>118.5</c:v>
                </c:pt>
                <c:pt idx="67">
                  <c:v>117.5</c:v>
                </c:pt>
                <c:pt idx="68">
                  <c:v>116</c:v>
                </c:pt>
                <c:pt idx="69">
                  <c:v>115</c:v>
                </c:pt>
                <c:pt idx="70">
                  <c:v>125</c:v>
                </c:pt>
                <c:pt idx="71">
                  <c:v>125</c:v>
                </c:pt>
                <c:pt idx="72">
                  <c:v>125</c:v>
                </c:pt>
                <c:pt idx="73">
                  <c:v>400.005</c:v>
                </c:pt>
                <c:pt idx="74">
                  <c:v>370.005</c:v>
                </c:pt>
                <c:pt idx="75">
                  <c:v>300.10000000000002</c:v>
                </c:pt>
                <c:pt idx="76">
                  <c:v>301</c:v>
                </c:pt>
                <c:pt idx="77">
                  <c:v>301</c:v>
                </c:pt>
                <c:pt idx="78">
                  <c:v>241</c:v>
                </c:pt>
                <c:pt idx="79">
                  <c:v>300.05</c:v>
                </c:pt>
                <c:pt idx="80">
                  <c:v>300.05</c:v>
                </c:pt>
                <c:pt idx="81">
                  <c:v>300.05</c:v>
                </c:pt>
                <c:pt idx="82">
                  <c:v>300.10000000000002</c:v>
                </c:pt>
                <c:pt idx="83">
                  <c:v>300.10000000000002</c:v>
                </c:pt>
                <c:pt idx="84">
                  <c:v>600.1</c:v>
                </c:pt>
                <c:pt idx="85">
                  <c:v>600.1</c:v>
                </c:pt>
                <c:pt idx="86">
                  <c:v>235</c:v>
                </c:pt>
                <c:pt idx="87">
                  <c:v>260</c:v>
                </c:pt>
                <c:pt idx="88">
                  <c:v>180</c:v>
                </c:pt>
                <c:pt idx="89">
                  <c:v>200.1</c:v>
                </c:pt>
                <c:pt idx="90">
                  <c:v>200.1</c:v>
                </c:pt>
                <c:pt idx="91">
                  <c:v>140.19999999999999</c:v>
                </c:pt>
                <c:pt idx="92">
                  <c:v>140.1</c:v>
                </c:pt>
                <c:pt idx="93">
                  <c:v>120</c:v>
                </c:pt>
                <c:pt idx="94">
                  <c:v>120</c:v>
                </c:pt>
                <c:pt idx="95">
                  <c:v>120</c:v>
                </c:pt>
                <c:pt idx="96">
                  <c:v>180</c:v>
                </c:pt>
                <c:pt idx="97">
                  <c:v>220</c:v>
                </c:pt>
                <c:pt idx="98">
                  <c:v>92.5</c:v>
                </c:pt>
                <c:pt idx="99">
                  <c:v>97</c:v>
                </c:pt>
                <c:pt idx="100">
                  <c:v>300</c:v>
                </c:pt>
                <c:pt idx="101">
                  <c:v>338</c:v>
                </c:pt>
                <c:pt idx="102">
                  <c:v>270</c:v>
                </c:pt>
                <c:pt idx="103">
                  <c:v>298</c:v>
                </c:pt>
                <c:pt idx="104">
                  <c:v>187</c:v>
                </c:pt>
                <c:pt idx="105">
                  <c:v>195.5</c:v>
                </c:pt>
                <c:pt idx="106">
                  <c:v>140</c:v>
                </c:pt>
                <c:pt idx="107">
                  <c:v>140</c:v>
                </c:pt>
                <c:pt idx="108">
                  <c:v>140</c:v>
                </c:pt>
                <c:pt idx="109">
                  <c:v>140</c:v>
                </c:pt>
                <c:pt idx="110">
                  <c:v>140</c:v>
                </c:pt>
                <c:pt idx="111">
                  <c:v>143</c:v>
                </c:pt>
                <c:pt idx="112">
                  <c:v>77</c:v>
                </c:pt>
                <c:pt idx="113">
                  <c:v>77.400000000000006</c:v>
                </c:pt>
                <c:pt idx="114">
                  <c:v>200</c:v>
                </c:pt>
                <c:pt idx="115">
                  <c:v>178</c:v>
                </c:pt>
                <c:pt idx="116">
                  <c:v>180</c:v>
                </c:pt>
                <c:pt idx="117">
                  <c:v>210</c:v>
                </c:pt>
                <c:pt idx="118">
                  <c:v>210</c:v>
                </c:pt>
                <c:pt idx="119">
                  <c:v>250</c:v>
                </c:pt>
                <c:pt idx="120">
                  <c:v>297.5</c:v>
                </c:pt>
                <c:pt idx="121">
                  <c:v>290</c:v>
                </c:pt>
                <c:pt idx="122">
                  <c:v>220</c:v>
                </c:pt>
                <c:pt idx="123">
                  <c:v>200</c:v>
                </c:pt>
                <c:pt idx="124">
                  <c:v>200</c:v>
                </c:pt>
                <c:pt idx="125">
                  <c:v>200</c:v>
                </c:pt>
                <c:pt idx="126">
                  <c:v>200</c:v>
                </c:pt>
                <c:pt idx="127">
                  <c:v>260</c:v>
                </c:pt>
                <c:pt idx="128">
                  <c:v>226</c:v>
                </c:pt>
                <c:pt idx="130">
                  <c:v>220</c:v>
                </c:pt>
                <c:pt idx="131">
                  <c:v>320</c:v>
                </c:pt>
                <c:pt idx="132">
                  <c:v>245</c:v>
                </c:pt>
                <c:pt idx="133">
                  <c:v>240</c:v>
                </c:pt>
                <c:pt idx="134">
                  <c:v>240</c:v>
                </c:pt>
                <c:pt idx="135">
                  <c:v>230</c:v>
                </c:pt>
                <c:pt idx="136">
                  <c:v>240</c:v>
                </c:pt>
                <c:pt idx="137">
                  <c:v>260</c:v>
                </c:pt>
                <c:pt idx="138">
                  <c:v>283</c:v>
                </c:pt>
                <c:pt idx="139">
                  <c:v>240</c:v>
                </c:pt>
                <c:pt idx="140">
                  <c:v>294</c:v>
                </c:pt>
                <c:pt idx="141">
                  <c:v>300</c:v>
                </c:pt>
                <c:pt idx="142">
                  <c:v>256</c:v>
                </c:pt>
              </c:numCache>
            </c:numRef>
          </c:xVal>
          <c:yVal>
            <c:numRef>
              <c:f>'Heterodyne (300GHz帯抽出)'!$AD$2:$AD$148</c:f>
              <c:numCache>
                <c:formatCode>General</c:formatCode>
                <c:ptCount val="14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15.04</c:v>
                </c:pt>
                <c:pt idx="62">
                  <c:v>#N/A</c:v>
                </c:pt>
                <c:pt idx="63">
                  <c:v>#N/A</c:v>
                </c:pt>
                <c:pt idx="64">
                  <c:v>17</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numCache>
            </c:numRef>
          </c:yVal>
          <c:smooth val="0"/>
          <c:extLst>
            <c:ext xmlns:c16="http://schemas.microsoft.com/office/drawing/2014/chart" uri="{C3380CC4-5D6E-409C-BE32-E72D297353CC}">
              <c16:uniqueId val="{00000004-9C11-4D31-83C2-0AB03F9A5C18}"/>
            </c:ext>
          </c:extLst>
        </c:ser>
        <c:ser>
          <c:idx val="5"/>
          <c:order val="5"/>
          <c:tx>
            <c:strRef>
              <c:f>'Heterodyne (300GHz帯抽出)'!$AE$1</c:f>
              <c:strCache>
                <c:ptCount val="1"/>
                <c:pt idx="0">
                  <c:v>NF mHEMT</c:v>
                </c:pt>
              </c:strCache>
            </c:strRef>
          </c:tx>
          <c:spPr>
            <a:ln w="19050" cap="rnd">
              <a:noFill/>
              <a:round/>
            </a:ln>
            <a:effectLst/>
          </c:spPr>
          <c:marker>
            <c:symbol val="circle"/>
            <c:size val="5"/>
            <c:spPr>
              <a:solidFill>
                <a:schemeClr val="accent6"/>
              </a:solidFill>
              <a:ln w="9525">
                <a:solidFill>
                  <a:schemeClr val="accent6"/>
                </a:solidFill>
              </a:ln>
              <a:effectLst/>
            </c:spPr>
          </c:marker>
          <c:xVal>
            <c:numRef>
              <c:f>'Heterodyne (300GHz帯抽出)'!$C$2:$C$148</c:f>
              <c:numCache>
                <c:formatCode>General</c:formatCode>
                <c:ptCount val="147"/>
                <c:pt idx="0">
                  <c:v>304</c:v>
                </c:pt>
                <c:pt idx="1">
                  <c:v>304</c:v>
                </c:pt>
                <c:pt idx="3">
                  <c:v>62.5</c:v>
                </c:pt>
                <c:pt idx="4">
                  <c:v>75</c:v>
                </c:pt>
                <c:pt idx="5">
                  <c:v>92.5</c:v>
                </c:pt>
                <c:pt idx="6">
                  <c:v>115</c:v>
                </c:pt>
                <c:pt idx="7">
                  <c:v>140</c:v>
                </c:pt>
                <c:pt idx="8">
                  <c:v>180</c:v>
                </c:pt>
                <c:pt idx="9">
                  <c:v>215</c:v>
                </c:pt>
                <c:pt idx="10">
                  <c:v>275</c:v>
                </c:pt>
                <c:pt idx="11">
                  <c:v>330</c:v>
                </c:pt>
                <c:pt idx="12">
                  <c:v>415</c:v>
                </c:pt>
                <c:pt idx="13">
                  <c:v>500</c:v>
                </c:pt>
                <c:pt idx="14">
                  <c:v>625</c:v>
                </c:pt>
                <c:pt idx="15">
                  <c:v>750</c:v>
                </c:pt>
                <c:pt idx="16">
                  <c:v>925</c:v>
                </c:pt>
                <c:pt idx="17">
                  <c:v>1150</c:v>
                </c:pt>
                <c:pt idx="18">
                  <c:v>1400</c:v>
                </c:pt>
                <c:pt idx="19">
                  <c:v>2750</c:v>
                </c:pt>
                <c:pt idx="21">
                  <c:v>62.5</c:v>
                </c:pt>
                <c:pt idx="22">
                  <c:v>75</c:v>
                </c:pt>
                <c:pt idx="23">
                  <c:v>92.5</c:v>
                </c:pt>
                <c:pt idx="24">
                  <c:v>115</c:v>
                </c:pt>
                <c:pt idx="25">
                  <c:v>140</c:v>
                </c:pt>
                <c:pt idx="26">
                  <c:v>180</c:v>
                </c:pt>
                <c:pt idx="27">
                  <c:v>215</c:v>
                </c:pt>
                <c:pt idx="28">
                  <c:v>275</c:v>
                </c:pt>
                <c:pt idx="29">
                  <c:v>330</c:v>
                </c:pt>
                <c:pt idx="30">
                  <c:v>415</c:v>
                </c:pt>
                <c:pt idx="31">
                  <c:v>500</c:v>
                </c:pt>
                <c:pt idx="32">
                  <c:v>625</c:v>
                </c:pt>
                <c:pt idx="33">
                  <c:v>750</c:v>
                </c:pt>
                <c:pt idx="34">
                  <c:v>925</c:v>
                </c:pt>
                <c:pt idx="35">
                  <c:v>1150</c:v>
                </c:pt>
                <c:pt idx="37">
                  <c:v>308</c:v>
                </c:pt>
                <c:pt idx="38">
                  <c:v>275</c:v>
                </c:pt>
                <c:pt idx="39">
                  <c:v>330</c:v>
                </c:pt>
                <c:pt idx="40">
                  <c:v>415</c:v>
                </c:pt>
                <c:pt idx="41">
                  <c:v>240</c:v>
                </c:pt>
                <c:pt idx="42">
                  <c:v>290</c:v>
                </c:pt>
                <c:pt idx="43">
                  <c:v>400</c:v>
                </c:pt>
                <c:pt idx="44">
                  <c:v>230</c:v>
                </c:pt>
                <c:pt idx="45">
                  <c:v>290</c:v>
                </c:pt>
                <c:pt idx="46">
                  <c:v>266</c:v>
                </c:pt>
                <c:pt idx="47">
                  <c:v>240</c:v>
                </c:pt>
                <c:pt idx="48">
                  <c:v>240</c:v>
                </c:pt>
                <c:pt idx="49">
                  <c:v>240</c:v>
                </c:pt>
                <c:pt idx="50">
                  <c:v>320</c:v>
                </c:pt>
                <c:pt idx="51">
                  <c:v>200</c:v>
                </c:pt>
                <c:pt idx="52">
                  <c:v>240</c:v>
                </c:pt>
                <c:pt idx="54">
                  <c:v>670</c:v>
                </c:pt>
                <c:pt idx="55">
                  <c:v>670</c:v>
                </c:pt>
                <c:pt idx="56">
                  <c:v>670</c:v>
                </c:pt>
                <c:pt idx="57">
                  <c:v>670</c:v>
                </c:pt>
                <c:pt idx="58">
                  <c:v>670</c:v>
                </c:pt>
                <c:pt idx="59">
                  <c:v>670</c:v>
                </c:pt>
                <c:pt idx="60">
                  <c:v>291</c:v>
                </c:pt>
                <c:pt idx="61">
                  <c:v>291</c:v>
                </c:pt>
                <c:pt idx="62">
                  <c:v>291</c:v>
                </c:pt>
                <c:pt idx="63">
                  <c:v>204</c:v>
                </c:pt>
                <c:pt idx="64">
                  <c:v>202</c:v>
                </c:pt>
                <c:pt idx="65">
                  <c:v>195</c:v>
                </c:pt>
                <c:pt idx="66">
                  <c:v>118.5</c:v>
                </c:pt>
                <c:pt idx="67">
                  <c:v>117.5</c:v>
                </c:pt>
                <c:pt idx="68">
                  <c:v>116</c:v>
                </c:pt>
                <c:pt idx="69">
                  <c:v>115</c:v>
                </c:pt>
                <c:pt idx="70">
                  <c:v>125</c:v>
                </c:pt>
                <c:pt idx="71">
                  <c:v>125</c:v>
                </c:pt>
                <c:pt idx="72">
                  <c:v>125</c:v>
                </c:pt>
                <c:pt idx="73">
                  <c:v>400.005</c:v>
                </c:pt>
                <c:pt idx="74">
                  <c:v>370.005</c:v>
                </c:pt>
                <c:pt idx="75">
                  <c:v>300.10000000000002</c:v>
                </c:pt>
                <c:pt idx="76">
                  <c:v>301</c:v>
                </c:pt>
                <c:pt idx="77">
                  <c:v>301</c:v>
                </c:pt>
                <c:pt idx="78">
                  <c:v>241</c:v>
                </c:pt>
                <c:pt idx="79">
                  <c:v>300.05</c:v>
                </c:pt>
                <c:pt idx="80">
                  <c:v>300.05</c:v>
                </c:pt>
                <c:pt idx="81">
                  <c:v>300.05</c:v>
                </c:pt>
                <c:pt idx="82">
                  <c:v>300.10000000000002</c:v>
                </c:pt>
                <c:pt idx="83">
                  <c:v>300.10000000000002</c:v>
                </c:pt>
                <c:pt idx="84">
                  <c:v>600.1</c:v>
                </c:pt>
                <c:pt idx="85">
                  <c:v>600.1</c:v>
                </c:pt>
                <c:pt idx="86">
                  <c:v>235</c:v>
                </c:pt>
                <c:pt idx="87">
                  <c:v>260</c:v>
                </c:pt>
                <c:pt idx="88">
                  <c:v>180</c:v>
                </c:pt>
                <c:pt idx="89">
                  <c:v>200.1</c:v>
                </c:pt>
                <c:pt idx="90">
                  <c:v>200.1</c:v>
                </c:pt>
                <c:pt idx="91">
                  <c:v>140.19999999999999</c:v>
                </c:pt>
                <c:pt idx="92">
                  <c:v>140.1</c:v>
                </c:pt>
                <c:pt idx="93">
                  <c:v>120</c:v>
                </c:pt>
                <c:pt idx="94">
                  <c:v>120</c:v>
                </c:pt>
                <c:pt idx="95">
                  <c:v>120</c:v>
                </c:pt>
                <c:pt idx="96">
                  <c:v>180</c:v>
                </c:pt>
                <c:pt idx="97">
                  <c:v>220</c:v>
                </c:pt>
                <c:pt idx="98">
                  <c:v>92.5</c:v>
                </c:pt>
                <c:pt idx="99">
                  <c:v>97</c:v>
                </c:pt>
                <c:pt idx="100">
                  <c:v>300</c:v>
                </c:pt>
                <c:pt idx="101">
                  <c:v>338</c:v>
                </c:pt>
                <c:pt idx="102">
                  <c:v>270</c:v>
                </c:pt>
                <c:pt idx="103">
                  <c:v>298</c:v>
                </c:pt>
                <c:pt idx="104">
                  <c:v>187</c:v>
                </c:pt>
                <c:pt idx="105">
                  <c:v>195.5</c:v>
                </c:pt>
                <c:pt idx="106">
                  <c:v>140</c:v>
                </c:pt>
                <c:pt idx="107">
                  <c:v>140</c:v>
                </c:pt>
                <c:pt idx="108">
                  <c:v>140</c:v>
                </c:pt>
                <c:pt idx="109">
                  <c:v>140</c:v>
                </c:pt>
                <c:pt idx="110">
                  <c:v>140</c:v>
                </c:pt>
                <c:pt idx="111">
                  <c:v>143</c:v>
                </c:pt>
                <c:pt idx="112">
                  <c:v>77</c:v>
                </c:pt>
                <c:pt idx="113">
                  <c:v>77.400000000000006</c:v>
                </c:pt>
                <c:pt idx="114">
                  <c:v>200</c:v>
                </c:pt>
                <c:pt idx="115">
                  <c:v>178</c:v>
                </c:pt>
                <c:pt idx="116">
                  <c:v>180</c:v>
                </c:pt>
                <c:pt idx="117">
                  <c:v>210</c:v>
                </c:pt>
                <c:pt idx="118">
                  <c:v>210</c:v>
                </c:pt>
                <c:pt idx="119">
                  <c:v>250</c:v>
                </c:pt>
                <c:pt idx="120">
                  <c:v>297.5</c:v>
                </c:pt>
                <c:pt idx="121">
                  <c:v>290</c:v>
                </c:pt>
                <c:pt idx="122">
                  <c:v>220</c:v>
                </c:pt>
                <c:pt idx="123">
                  <c:v>200</c:v>
                </c:pt>
                <c:pt idx="124">
                  <c:v>200</c:v>
                </c:pt>
                <c:pt idx="125">
                  <c:v>200</c:v>
                </c:pt>
                <c:pt idx="126">
                  <c:v>200</c:v>
                </c:pt>
                <c:pt idx="127">
                  <c:v>260</c:v>
                </c:pt>
                <c:pt idx="128">
                  <c:v>226</c:v>
                </c:pt>
                <c:pt idx="130">
                  <c:v>220</c:v>
                </c:pt>
                <c:pt idx="131">
                  <c:v>320</c:v>
                </c:pt>
                <c:pt idx="132">
                  <c:v>245</c:v>
                </c:pt>
                <c:pt idx="133">
                  <c:v>240</c:v>
                </c:pt>
                <c:pt idx="134">
                  <c:v>240</c:v>
                </c:pt>
                <c:pt idx="135">
                  <c:v>230</c:v>
                </c:pt>
                <c:pt idx="136">
                  <c:v>240</c:v>
                </c:pt>
                <c:pt idx="137">
                  <c:v>260</c:v>
                </c:pt>
                <c:pt idx="138">
                  <c:v>283</c:v>
                </c:pt>
                <c:pt idx="139">
                  <c:v>240</c:v>
                </c:pt>
                <c:pt idx="140">
                  <c:v>294</c:v>
                </c:pt>
                <c:pt idx="141">
                  <c:v>300</c:v>
                </c:pt>
                <c:pt idx="142">
                  <c:v>256</c:v>
                </c:pt>
              </c:numCache>
            </c:numRef>
          </c:xVal>
          <c:yVal>
            <c:numRef>
              <c:f>'Heterodyne (300GHz帯抽出)'!$AE$2:$AE$148</c:f>
              <c:numCache>
                <c:formatCode>General</c:formatCode>
                <c:ptCount val="14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8.5</c:v>
                </c:pt>
                <c:pt idx="74">
                  <c:v>8.5</c:v>
                </c:pt>
                <c:pt idx="75">
                  <c:v>7</c:v>
                </c:pt>
                <c:pt idx="76">
                  <c:v>#N/A</c:v>
                </c:pt>
                <c:pt idx="77">
                  <c:v>7.5</c:v>
                </c:pt>
                <c:pt idx="78">
                  <c:v>#N/A</c:v>
                </c:pt>
                <c:pt idx="79">
                  <c:v>20</c:v>
                </c:pt>
                <c:pt idx="80">
                  <c:v>12</c:v>
                </c:pt>
                <c:pt idx="81">
                  <c:v>7.6</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8.6</c:v>
                </c:pt>
                <c:pt idx="121">
                  <c:v>#N/A</c:v>
                </c:pt>
                <c:pt idx="122">
                  <c:v>8.4</c:v>
                </c:pt>
                <c:pt idx="123">
                  <c:v>#N/A</c:v>
                </c:pt>
                <c:pt idx="124">
                  <c:v>9</c:v>
                </c:pt>
                <c:pt idx="125">
                  <c:v>#N/A</c:v>
                </c:pt>
                <c:pt idx="126">
                  <c:v>14</c:v>
                </c:pt>
                <c:pt idx="127">
                  <c:v>#N/A</c:v>
                </c:pt>
                <c:pt idx="128">
                  <c:v>7</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numCache>
            </c:numRef>
          </c:yVal>
          <c:smooth val="0"/>
          <c:extLst>
            <c:ext xmlns:c16="http://schemas.microsoft.com/office/drawing/2014/chart" uri="{C3380CC4-5D6E-409C-BE32-E72D297353CC}">
              <c16:uniqueId val="{00000005-9C11-4D31-83C2-0AB03F9A5C18}"/>
            </c:ext>
          </c:extLst>
        </c:ser>
        <c:ser>
          <c:idx val="6"/>
          <c:order val="6"/>
          <c:tx>
            <c:strRef>
              <c:f>'Heterodyne (300GHz帯抽出)'!$AF$1</c:f>
              <c:strCache>
                <c:ptCount val="1"/>
                <c:pt idx="0">
                  <c:v>NF InP HBT</c:v>
                </c:pt>
              </c:strCache>
            </c:strRef>
          </c:tx>
          <c:spPr>
            <a:ln w="19050" cap="rnd">
              <a:noFill/>
              <a:round/>
            </a:ln>
            <a:effectLst/>
          </c:spPr>
          <c:marker>
            <c:symbol val="circle"/>
            <c:size val="5"/>
            <c:spPr>
              <a:solidFill>
                <a:schemeClr val="accent1">
                  <a:lumMod val="60000"/>
                </a:schemeClr>
              </a:solidFill>
              <a:ln w="9525">
                <a:solidFill>
                  <a:schemeClr val="accent1">
                    <a:lumMod val="60000"/>
                  </a:schemeClr>
                </a:solidFill>
              </a:ln>
              <a:effectLst/>
            </c:spPr>
          </c:marker>
          <c:xVal>
            <c:numRef>
              <c:f>'Heterodyne (300GHz帯抽出)'!$C$2:$C$148</c:f>
              <c:numCache>
                <c:formatCode>General</c:formatCode>
                <c:ptCount val="147"/>
                <c:pt idx="0">
                  <c:v>304</c:v>
                </c:pt>
                <c:pt idx="1">
                  <c:v>304</c:v>
                </c:pt>
                <c:pt idx="3">
                  <c:v>62.5</c:v>
                </c:pt>
                <c:pt idx="4">
                  <c:v>75</c:v>
                </c:pt>
                <c:pt idx="5">
                  <c:v>92.5</c:v>
                </c:pt>
                <c:pt idx="6">
                  <c:v>115</c:v>
                </c:pt>
                <c:pt idx="7">
                  <c:v>140</c:v>
                </c:pt>
                <c:pt idx="8">
                  <c:v>180</c:v>
                </c:pt>
                <c:pt idx="9">
                  <c:v>215</c:v>
                </c:pt>
                <c:pt idx="10">
                  <c:v>275</c:v>
                </c:pt>
                <c:pt idx="11">
                  <c:v>330</c:v>
                </c:pt>
                <c:pt idx="12">
                  <c:v>415</c:v>
                </c:pt>
                <c:pt idx="13">
                  <c:v>500</c:v>
                </c:pt>
                <c:pt idx="14">
                  <c:v>625</c:v>
                </c:pt>
                <c:pt idx="15">
                  <c:v>750</c:v>
                </c:pt>
                <c:pt idx="16">
                  <c:v>925</c:v>
                </c:pt>
                <c:pt idx="17">
                  <c:v>1150</c:v>
                </c:pt>
                <c:pt idx="18">
                  <c:v>1400</c:v>
                </c:pt>
                <c:pt idx="19">
                  <c:v>2750</c:v>
                </c:pt>
                <c:pt idx="21">
                  <c:v>62.5</c:v>
                </c:pt>
                <c:pt idx="22">
                  <c:v>75</c:v>
                </c:pt>
                <c:pt idx="23">
                  <c:v>92.5</c:v>
                </c:pt>
                <c:pt idx="24">
                  <c:v>115</c:v>
                </c:pt>
                <c:pt idx="25">
                  <c:v>140</c:v>
                </c:pt>
                <c:pt idx="26">
                  <c:v>180</c:v>
                </c:pt>
                <c:pt idx="27">
                  <c:v>215</c:v>
                </c:pt>
                <c:pt idx="28">
                  <c:v>275</c:v>
                </c:pt>
                <c:pt idx="29">
                  <c:v>330</c:v>
                </c:pt>
                <c:pt idx="30">
                  <c:v>415</c:v>
                </c:pt>
                <c:pt idx="31">
                  <c:v>500</c:v>
                </c:pt>
                <c:pt idx="32">
                  <c:v>625</c:v>
                </c:pt>
                <c:pt idx="33">
                  <c:v>750</c:v>
                </c:pt>
                <c:pt idx="34">
                  <c:v>925</c:v>
                </c:pt>
                <c:pt idx="35">
                  <c:v>1150</c:v>
                </c:pt>
                <c:pt idx="37">
                  <c:v>308</c:v>
                </c:pt>
                <c:pt idx="38">
                  <c:v>275</c:v>
                </c:pt>
                <c:pt idx="39">
                  <c:v>330</c:v>
                </c:pt>
                <c:pt idx="40">
                  <c:v>415</c:v>
                </c:pt>
                <c:pt idx="41">
                  <c:v>240</c:v>
                </c:pt>
                <c:pt idx="42">
                  <c:v>290</c:v>
                </c:pt>
                <c:pt idx="43">
                  <c:v>400</c:v>
                </c:pt>
                <c:pt idx="44">
                  <c:v>230</c:v>
                </c:pt>
                <c:pt idx="45">
                  <c:v>290</c:v>
                </c:pt>
                <c:pt idx="46">
                  <c:v>266</c:v>
                </c:pt>
                <c:pt idx="47">
                  <c:v>240</c:v>
                </c:pt>
                <c:pt idx="48">
                  <c:v>240</c:v>
                </c:pt>
                <c:pt idx="49">
                  <c:v>240</c:v>
                </c:pt>
                <c:pt idx="50">
                  <c:v>320</c:v>
                </c:pt>
                <c:pt idx="51">
                  <c:v>200</c:v>
                </c:pt>
                <c:pt idx="52">
                  <c:v>240</c:v>
                </c:pt>
                <c:pt idx="54">
                  <c:v>670</c:v>
                </c:pt>
                <c:pt idx="55">
                  <c:v>670</c:v>
                </c:pt>
                <c:pt idx="56">
                  <c:v>670</c:v>
                </c:pt>
                <c:pt idx="57">
                  <c:v>670</c:v>
                </c:pt>
                <c:pt idx="58">
                  <c:v>670</c:v>
                </c:pt>
                <c:pt idx="59">
                  <c:v>670</c:v>
                </c:pt>
                <c:pt idx="60">
                  <c:v>291</c:v>
                </c:pt>
                <c:pt idx="61">
                  <c:v>291</c:v>
                </c:pt>
                <c:pt idx="62">
                  <c:v>291</c:v>
                </c:pt>
                <c:pt idx="63">
                  <c:v>204</c:v>
                </c:pt>
                <c:pt idx="64">
                  <c:v>202</c:v>
                </c:pt>
                <c:pt idx="65">
                  <c:v>195</c:v>
                </c:pt>
                <c:pt idx="66">
                  <c:v>118.5</c:v>
                </c:pt>
                <c:pt idx="67">
                  <c:v>117.5</c:v>
                </c:pt>
                <c:pt idx="68">
                  <c:v>116</c:v>
                </c:pt>
                <c:pt idx="69">
                  <c:v>115</c:v>
                </c:pt>
                <c:pt idx="70">
                  <c:v>125</c:v>
                </c:pt>
                <c:pt idx="71">
                  <c:v>125</c:v>
                </c:pt>
                <c:pt idx="72">
                  <c:v>125</c:v>
                </c:pt>
                <c:pt idx="73">
                  <c:v>400.005</c:v>
                </c:pt>
                <c:pt idx="74">
                  <c:v>370.005</c:v>
                </c:pt>
                <c:pt idx="75">
                  <c:v>300.10000000000002</c:v>
                </c:pt>
                <c:pt idx="76">
                  <c:v>301</c:v>
                </c:pt>
                <c:pt idx="77">
                  <c:v>301</c:v>
                </c:pt>
                <c:pt idx="78">
                  <c:v>241</c:v>
                </c:pt>
                <c:pt idx="79">
                  <c:v>300.05</c:v>
                </c:pt>
                <c:pt idx="80">
                  <c:v>300.05</c:v>
                </c:pt>
                <c:pt idx="81">
                  <c:v>300.05</c:v>
                </c:pt>
                <c:pt idx="82">
                  <c:v>300.10000000000002</c:v>
                </c:pt>
                <c:pt idx="83">
                  <c:v>300.10000000000002</c:v>
                </c:pt>
                <c:pt idx="84">
                  <c:v>600.1</c:v>
                </c:pt>
                <c:pt idx="85">
                  <c:v>600.1</c:v>
                </c:pt>
                <c:pt idx="86">
                  <c:v>235</c:v>
                </c:pt>
                <c:pt idx="87">
                  <c:v>260</c:v>
                </c:pt>
                <c:pt idx="88">
                  <c:v>180</c:v>
                </c:pt>
                <c:pt idx="89">
                  <c:v>200.1</c:v>
                </c:pt>
                <c:pt idx="90">
                  <c:v>200.1</c:v>
                </c:pt>
                <c:pt idx="91">
                  <c:v>140.19999999999999</c:v>
                </c:pt>
                <c:pt idx="92">
                  <c:v>140.1</c:v>
                </c:pt>
                <c:pt idx="93">
                  <c:v>120</c:v>
                </c:pt>
                <c:pt idx="94">
                  <c:v>120</c:v>
                </c:pt>
                <c:pt idx="95">
                  <c:v>120</c:v>
                </c:pt>
                <c:pt idx="96">
                  <c:v>180</c:v>
                </c:pt>
                <c:pt idx="97">
                  <c:v>220</c:v>
                </c:pt>
                <c:pt idx="98">
                  <c:v>92.5</c:v>
                </c:pt>
                <c:pt idx="99">
                  <c:v>97</c:v>
                </c:pt>
                <c:pt idx="100">
                  <c:v>300</c:v>
                </c:pt>
                <c:pt idx="101">
                  <c:v>338</c:v>
                </c:pt>
                <c:pt idx="102">
                  <c:v>270</c:v>
                </c:pt>
                <c:pt idx="103">
                  <c:v>298</c:v>
                </c:pt>
                <c:pt idx="104">
                  <c:v>187</c:v>
                </c:pt>
                <c:pt idx="105">
                  <c:v>195.5</c:v>
                </c:pt>
                <c:pt idx="106">
                  <c:v>140</c:v>
                </c:pt>
                <c:pt idx="107">
                  <c:v>140</c:v>
                </c:pt>
                <c:pt idx="108">
                  <c:v>140</c:v>
                </c:pt>
                <c:pt idx="109">
                  <c:v>140</c:v>
                </c:pt>
                <c:pt idx="110">
                  <c:v>140</c:v>
                </c:pt>
                <c:pt idx="111">
                  <c:v>143</c:v>
                </c:pt>
                <c:pt idx="112">
                  <c:v>77</c:v>
                </c:pt>
                <c:pt idx="113">
                  <c:v>77.400000000000006</c:v>
                </c:pt>
                <c:pt idx="114">
                  <c:v>200</c:v>
                </c:pt>
                <c:pt idx="115">
                  <c:v>178</c:v>
                </c:pt>
                <c:pt idx="116">
                  <c:v>180</c:v>
                </c:pt>
                <c:pt idx="117">
                  <c:v>210</c:v>
                </c:pt>
                <c:pt idx="118">
                  <c:v>210</c:v>
                </c:pt>
                <c:pt idx="119">
                  <c:v>250</c:v>
                </c:pt>
                <c:pt idx="120">
                  <c:v>297.5</c:v>
                </c:pt>
                <c:pt idx="121">
                  <c:v>290</c:v>
                </c:pt>
                <c:pt idx="122">
                  <c:v>220</c:v>
                </c:pt>
                <c:pt idx="123">
                  <c:v>200</c:v>
                </c:pt>
                <c:pt idx="124">
                  <c:v>200</c:v>
                </c:pt>
                <c:pt idx="125">
                  <c:v>200</c:v>
                </c:pt>
                <c:pt idx="126">
                  <c:v>200</c:v>
                </c:pt>
                <c:pt idx="127">
                  <c:v>260</c:v>
                </c:pt>
                <c:pt idx="128">
                  <c:v>226</c:v>
                </c:pt>
                <c:pt idx="130">
                  <c:v>220</c:v>
                </c:pt>
                <c:pt idx="131">
                  <c:v>320</c:v>
                </c:pt>
                <c:pt idx="132">
                  <c:v>245</c:v>
                </c:pt>
                <c:pt idx="133">
                  <c:v>240</c:v>
                </c:pt>
                <c:pt idx="134">
                  <c:v>240</c:v>
                </c:pt>
                <c:pt idx="135">
                  <c:v>230</c:v>
                </c:pt>
                <c:pt idx="136">
                  <c:v>240</c:v>
                </c:pt>
                <c:pt idx="137">
                  <c:v>260</c:v>
                </c:pt>
                <c:pt idx="138">
                  <c:v>283</c:v>
                </c:pt>
                <c:pt idx="139">
                  <c:v>240</c:v>
                </c:pt>
                <c:pt idx="140">
                  <c:v>294</c:v>
                </c:pt>
                <c:pt idx="141">
                  <c:v>300</c:v>
                </c:pt>
                <c:pt idx="142">
                  <c:v>256</c:v>
                </c:pt>
              </c:numCache>
            </c:numRef>
          </c:xVal>
          <c:yVal>
            <c:numRef>
              <c:f>'Heterodyne (300GHz帯抽出)'!$AF$2:$AF$148</c:f>
              <c:numCache>
                <c:formatCode>General</c:formatCode>
                <c:ptCount val="14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14.15</c:v>
                </c:pt>
                <c:pt idx="101">
                  <c:v>17</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numCache>
            </c:numRef>
          </c:yVal>
          <c:smooth val="0"/>
          <c:extLst>
            <c:ext xmlns:c16="http://schemas.microsoft.com/office/drawing/2014/chart" uri="{C3380CC4-5D6E-409C-BE32-E72D297353CC}">
              <c16:uniqueId val="{00000006-9C11-4D31-83C2-0AB03F9A5C18}"/>
            </c:ext>
          </c:extLst>
        </c:ser>
        <c:dLbls>
          <c:showLegendKey val="0"/>
          <c:showVal val="0"/>
          <c:showCatName val="0"/>
          <c:showSerName val="0"/>
          <c:showPercent val="0"/>
          <c:showBubbleSize val="0"/>
        </c:dLbls>
        <c:axId val="760278271"/>
        <c:axId val="757937551"/>
      </c:scatterChart>
      <c:valAx>
        <c:axId val="760278271"/>
        <c:scaling>
          <c:orientation val="minMax"/>
          <c:max val="1000"/>
        </c:scaling>
        <c:delete val="0"/>
        <c:axPos val="b"/>
        <c:title>
          <c:tx>
            <c:rich>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r>
                  <a:rPr lang="en-US"/>
                  <a:t>Frequency (GHz)</a:t>
                </a:r>
              </a:p>
            </c:rich>
          </c:tx>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ja-JP"/>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ja-JP"/>
          </a:p>
        </c:txPr>
        <c:crossAx val="757937551"/>
        <c:crosses val="autoZero"/>
        <c:crossBetween val="midCat"/>
      </c:valAx>
      <c:valAx>
        <c:axId val="757937551"/>
        <c:scaling>
          <c:orientation val="minMax"/>
        </c:scaling>
        <c:delete val="0"/>
        <c:axPos val="l"/>
        <c:title>
          <c:tx>
            <c:rich>
              <a:bodyPr rot="-54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r>
                  <a:rPr lang="en-US"/>
                  <a:t>Noise figure (dB)</a:t>
                </a:r>
              </a:p>
            </c:rich>
          </c:tx>
          <c:overlay val="0"/>
          <c:spPr>
            <a:noFill/>
            <a:ln>
              <a:noFill/>
            </a:ln>
            <a:effectLst/>
          </c:spPr>
          <c:txPr>
            <a:bodyPr rot="-54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ja-JP"/>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ja-JP"/>
          </a:p>
        </c:txPr>
        <c:crossAx val="760278271"/>
        <c:crosses val="autoZero"/>
        <c:crossBetween val="midCat"/>
      </c:valAx>
      <c:spPr>
        <a:noFill/>
        <a:ln>
          <a:solidFill>
            <a:schemeClr val="tx1"/>
          </a:solidFill>
        </a:ln>
        <a:effectLst/>
      </c:spPr>
    </c:plotArea>
    <c:legend>
      <c:legendPos val="b"/>
      <c:layout>
        <c:manualLayout>
          <c:xMode val="edge"/>
          <c:yMode val="edge"/>
          <c:x val="0.71649453358141346"/>
          <c:y val="0.10797761454833718"/>
          <c:w val="0.22934439743190685"/>
          <c:h val="0.42151381706712288"/>
        </c:manualLayout>
      </c:layout>
      <c:overlay val="0"/>
      <c:spPr>
        <a:noFill/>
        <a:ln>
          <a:solidFill>
            <a:schemeClr val="tx1"/>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600">
          <a:solidFill>
            <a:sysClr val="windowText" lastClr="000000"/>
          </a:solidFill>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920" b="0" i="0" u="none" strike="noStrike" kern="1200" spc="0" baseline="0">
                <a:solidFill>
                  <a:sysClr val="windowText" lastClr="000000"/>
                </a:solidFill>
                <a:latin typeface="+mn-lt"/>
                <a:ea typeface="+mn-ea"/>
                <a:cs typeface="+mn-cs"/>
              </a:defRPr>
            </a:pPr>
            <a:r>
              <a:rPr lang="en-US"/>
              <a:t>Conversion Gain</a:t>
            </a:r>
          </a:p>
        </c:rich>
      </c:tx>
      <c:overlay val="0"/>
      <c:spPr>
        <a:noFill/>
        <a:ln>
          <a:noFill/>
        </a:ln>
        <a:effectLst/>
      </c:spPr>
      <c:txPr>
        <a:bodyPr rot="0" spcFirstLastPara="1" vertOverflow="ellipsis" vert="horz" wrap="square" anchor="ctr" anchorCtr="1"/>
        <a:lstStyle/>
        <a:p>
          <a:pPr>
            <a:defRPr sz="1920" b="0" i="0" u="none" strike="noStrike" kern="1200" spc="0" baseline="0">
              <a:solidFill>
                <a:sysClr val="windowText" lastClr="000000"/>
              </a:solidFill>
              <a:latin typeface="+mn-lt"/>
              <a:ea typeface="+mn-ea"/>
              <a:cs typeface="+mn-cs"/>
            </a:defRPr>
          </a:pPr>
          <a:endParaRPr lang="ja-JP"/>
        </a:p>
      </c:txPr>
    </c:title>
    <c:autoTitleDeleted val="0"/>
    <c:plotArea>
      <c:layout>
        <c:manualLayout>
          <c:layoutTarget val="inner"/>
          <c:xMode val="edge"/>
          <c:yMode val="edge"/>
          <c:x val="0.12173144477471037"/>
          <c:y val="9.3101492907242817E-2"/>
          <c:w val="0.83965904698707405"/>
          <c:h val="0.75561509989498865"/>
        </c:manualLayout>
      </c:layout>
      <c:scatterChart>
        <c:scatterStyle val="lineMarker"/>
        <c:varyColors val="0"/>
        <c:ser>
          <c:idx val="0"/>
          <c:order val="0"/>
          <c:tx>
            <c:strRef>
              <c:f>'Heterodyne (300GHz帯抽出)'!$AG$1</c:f>
              <c:strCache>
                <c:ptCount val="1"/>
                <c:pt idx="0">
                  <c:v>CG SBD</c:v>
                </c:pt>
              </c:strCache>
            </c:strRef>
          </c:tx>
          <c:spPr>
            <a:ln w="25400" cap="rnd">
              <a:noFill/>
              <a:round/>
            </a:ln>
            <a:effectLst/>
          </c:spPr>
          <c:marker>
            <c:symbol val="circle"/>
            <c:size val="5"/>
            <c:spPr>
              <a:solidFill>
                <a:schemeClr val="accent1"/>
              </a:solidFill>
              <a:ln w="9525">
                <a:solidFill>
                  <a:schemeClr val="accent1"/>
                </a:solidFill>
              </a:ln>
              <a:effectLst/>
            </c:spPr>
          </c:marker>
          <c:xVal>
            <c:numRef>
              <c:f>'Heterodyne (300GHz帯抽出)'!$C$2:$C$148</c:f>
              <c:numCache>
                <c:formatCode>General</c:formatCode>
                <c:ptCount val="147"/>
                <c:pt idx="0">
                  <c:v>304</c:v>
                </c:pt>
                <c:pt idx="1">
                  <c:v>304</c:v>
                </c:pt>
                <c:pt idx="3">
                  <c:v>62.5</c:v>
                </c:pt>
                <c:pt idx="4">
                  <c:v>75</c:v>
                </c:pt>
                <c:pt idx="5">
                  <c:v>92.5</c:v>
                </c:pt>
                <c:pt idx="6">
                  <c:v>115</c:v>
                </c:pt>
                <c:pt idx="7">
                  <c:v>140</c:v>
                </c:pt>
                <c:pt idx="8">
                  <c:v>180</c:v>
                </c:pt>
                <c:pt idx="9">
                  <c:v>215</c:v>
                </c:pt>
                <c:pt idx="10">
                  <c:v>275</c:v>
                </c:pt>
                <c:pt idx="11">
                  <c:v>330</c:v>
                </c:pt>
                <c:pt idx="12">
                  <c:v>415</c:v>
                </c:pt>
                <c:pt idx="13">
                  <c:v>500</c:v>
                </c:pt>
                <c:pt idx="14">
                  <c:v>625</c:v>
                </c:pt>
                <c:pt idx="15">
                  <c:v>750</c:v>
                </c:pt>
                <c:pt idx="16">
                  <c:v>925</c:v>
                </c:pt>
                <c:pt idx="17">
                  <c:v>1150</c:v>
                </c:pt>
                <c:pt idx="18">
                  <c:v>1400</c:v>
                </c:pt>
                <c:pt idx="19">
                  <c:v>2750</c:v>
                </c:pt>
                <c:pt idx="21">
                  <c:v>62.5</c:v>
                </c:pt>
                <c:pt idx="22">
                  <c:v>75</c:v>
                </c:pt>
                <c:pt idx="23">
                  <c:v>92.5</c:v>
                </c:pt>
                <c:pt idx="24">
                  <c:v>115</c:v>
                </c:pt>
                <c:pt idx="25">
                  <c:v>140</c:v>
                </c:pt>
                <c:pt idx="26">
                  <c:v>180</c:v>
                </c:pt>
                <c:pt idx="27">
                  <c:v>215</c:v>
                </c:pt>
                <c:pt idx="28">
                  <c:v>275</c:v>
                </c:pt>
                <c:pt idx="29">
                  <c:v>330</c:v>
                </c:pt>
                <c:pt idx="30">
                  <c:v>415</c:v>
                </c:pt>
                <c:pt idx="31">
                  <c:v>500</c:v>
                </c:pt>
                <c:pt idx="32">
                  <c:v>625</c:v>
                </c:pt>
                <c:pt idx="33">
                  <c:v>750</c:v>
                </c:pt>
                <c:pt idx="34">
                  <c:v>925</c:v>
                </c:pt>
                <c:pt idx="35">
                  <c:v>1150</c:v>
                </c:pt>
                <c:pt idx="37">
                  <c:v>308</c:v>
                </c:pt>
                <c:pt idx="38">
                  <c:v>275</c:v>
                </c:pt>
                <c:pt idx="39">
                  <c:v>330</c:v>
                </c:pt>
                <c:pt idx="40">
                  <c:v>415</c:v>
                </c:pt>
                <c:pt idx="41">
                  <c:v>240</c:v>
                </c:pt>
                <c:pt idx="42">
                  <c:v>290</c:v>
                </c:pt>
                <c:pt idx="43">
                  <c:v>400</c:v>
                </c:pt>
                <c:pt idx="44">
                  <c:v>230</c:v>
                </c:pt>
                <c:pt idx="45">
                  <c:v>290</c:v>
                </c:pt>
                <c:pt idx="46">
                  <c:v>266</c:v>
                </c:pt>
                <c:pt idx="47">
                  <c:v>240</c:v>
                </c:pt>
                <c:pt idx="48">
                  <c:v>240</c:v>
                </c:pt>
                <c:pt idx="49">
                  <c:v>240</c:v>
                </c:pt>
                <c:pt idx="50">
                  <c:v>320</c:v>
                </c:pt>
                <c:pt idx="51">
                  <c:v>200</c:v>
                </c:pt>
                <c:pt idx="52">
                  <c:v>240</c:v>
                </c:pt>
                <c:pt idx="54">
                  <c:v>670</c:v>
                </c:pt>
                <c:pt idx="55">
                  <c:v>670</c:v>
                </c:pt>
                <c:pt idx="56">
                  <c:v>670</c:v>
                </c:pt>
                <c:pt idx="57">
                  <c:v>670</c:v>
                </c:pt>
                <c:pt idx="58">
                  <c:v>670</c:v>
                </c:pt>
                <c:pt idx="59">
                  <c:v>670</c:v>
                </c:pt>
                <c:pt idx="60">
                  <c:v>291</c:v>
                </c:pt>
                <c:pt idx="61">
                  <c:v>291</c:v>
                </c:pt>
                <c:pt idx="62">
                  <c:v>291</c:v>
                </c:pt>
                <c:pt idx="63">
                  <c:v>204</c:v>
                </c:pt>
                <c:pt idx="64">
                  <c:v>202</c:v>
                </c:pt>
                <c:pt idx="65">
                  <c:v>195</c:v>
                </c:pt>
                <c:pt idx="66">
                  <c:v>118.5</c:v>
                </c:pt>
                <c:pt idx="67">
                  <c:v>117.5</c:v>
                </c:pt>
                <c:pt idx="68">
                  <c:v>116</c:v>
                </c:pt>
                <c:pt idx="69">
                  <c:v>115</c:v>
                </c:pt>
                <c:pt idx="70">
                  <c:v>125</c:v>
                </c:pt>
                <c:pt idx="71">
                  <c:v>125</c:v>
                </c:pt>
                <c:pt idx="72">
                  <c:v>125</c:v>
                </c:pt>
                <c:pt idx="73">
                  <c:v>400.005</c:v>
                </c:pt>
                <c:pt idx="74">
                  <c:v>370.005</c:v>
                </c:pt>
                <c:pt idx="75">
                  <c:v>300.10000000000002</c:v>
                </c:pt>
                <c:pt idx="76">
                  <c:v>301</c:v>
                </c:pt>
                <c:pt idx="77">
                  <c:v>301</c:v>
                </c:pt>
                <c:pt idx="78">
                  <c:v>241</c:v>
                </c:pt>
                <c:pt idx="79">
                  <c:v>300.05</c:v>
                </c:pt>
                <c:pt idx="80">
                  <c:v>300.05</c:v>
                </c:pt>
                <c:pt idx="81">
                  <c:v>300.05</c:v>
                </c:pt>
                <c:pt idx="82">
                  <c:v>300.10000000000002</c:v>
                </c:pt>
                <c:pt idx="83">
                  <c:v>300.10000000000002</c:v>
                </c:pt>
                <c:pt idx="84">
                  <c:v>600.1</c:v>
                </c:pt>
                <c:pt idx="85">
                  <c:v>600.1</c:v>
                </c:pt>
                <c:pt idx="86">
                  <c:v>235</c:v>
                </c:pt>
                <c:pt idx="87">
                  <c:v>260</c:v>
                </c:pt>
                <c:pt idx="88">
                  <c:v>180</c:v>
                </c:pt>
                <c:pt idx="89">
                  <c:v>200.1</c:v>
                </c:pt>
                <c:pt idx="90">
                  <c:v>200.1</c:v>
                </c:pt>
                <c:pt idx="91">
                  <c:v>140.19999999999999</c:v>
                </c:pt>
                <c:pt idx="92">
                  <c:v>140.1</c:v>
                </c:pt>
                <c:pt idx="93">
                  <c:v>120</c:v>
                </c:pt>
                <c:pt idx="94">
                  <c:v>120</c:v>
                </c:pt>
                <c:pt idx="95">
                  <c:v>120</c:v>
                </c:pt>
                <c:pt idx="96">
                  <c:v>180</c:v>
                </c:pt>
                <c:pt idx="97">
                  <c:v>220</c:v>
                </c:pt>
                <c:pt idx="98">
                  <c:v>92.5</c:v>
                </c:pt>
                <c:pt idx="99">
                  <c:v>97</c:v>
                </c:pt>
                <c:pt idx="100">
                  <c:v>300</c:v>
                </c:pt>
                <c:pt idx="101">
                  <c:v>338</c:v>
                </c:pt>
                <c:pt idx="102">
                  <c:v>270</c:v>
                </c:pt>
                <c:pt idx="103">
                  <c:v>298</c:v>
                </c:pt>
                <c:pt idx="104">
                  <c:v>187</c:v>
                </c:pt>
                <c:pt idx="105">
                  <c:v>195.5</c:v>
                </c:pt>
                <c:pt idx="106">
                  <c:v>140</c:v>
                </c:pt>
                <c:pt idx="107">
                  <c:v>140</c:v>
                </c:pt>
                <c:pt idx="108">
                  <c:v>140</c:v>
                </c:pt>
                <c:pt idx="109">
                  <c:v>140</c:v>
                </c:pt>
                <c:pt idx="110">
                  <c:v>140</c:v>
                </c:pt>
                <c:pt idx="111">
                  <c:v>143</c:v>
                </c:pt>
                <c:pt idx="112">
                  <c:v>77</c:v>
                </c:pt>
                <c:pt idx="113">
                  <c:v>77.400000000000006</c:v>
                </c:pt>
                <c:pt idx="114">
                  <c:v>200</c:v>
                </c:pt>
                <c:pt idx="115">
                  <c:v>178</c:v>
                </c:pt>
                <c:pt idx="116">
                  <c:v>180</c:v>
                </c:pt>
                <c:pt idx="117">
                  <c:v>210</c:v>
                </c:pt>
                <c:pt idx="118">
                  <c:v>210</c:v>
                </c:pt>
                <c:pt idx="119">
                  <c:v>250</c:v>
                </c:pt>
                <c:pt idx="120">
                  <c:v>297.5</c:v>
                </c:pt>
                <c:pt idx="121">
                  <c:v>290</c:v>
                </c:pt>
                <c:pt idx="122">
                  <c:v>220</c:v>
                </c:pt>
                <c:pt idx="123">
                  <c:v>200</c:v>
                </c:pt>
                <c:pt idx="124">
                  <c:v>200</c:v>
                </c:pt>
                <c:pt idx="125">
                  <c:v>200</c:v>
                </c:pt>
                <c:pt idx="126">
                  <c:v>200</c:v>
                </c:pt>
                <c:pt idx="127">
                  <c:v>260</c:v>
                </c:pt>
                <c:pt idx="128">
                  <c:v>226</c:v>
                </c:pt>
                <c:pt idx="130">
                  <c:v>220</c:v>
                </c:pt>
                <c:pt idx="131">
                  <c:v>320</c:v>
                </c:pt>
                <c:pt idx="132">
                  <c:v>245</c:v>
                </c:pt>
                <c:pt idx="133">
                  <c:v>240</c:v>
                </c:pt>
                <c:pt idx="134">
                  <c:v>240</c:v>
                </c:pt>
                <c:pt idx="135">
                  <c:v>230</c:v>
                </c:pt>
                <c:pt idx="136">
                  <c:v>240</c:v>
                </c:pt>
                <c:pt idx="137">
                  <c:v>260</c:v>
                </c:pt>
                <c:pt idx="138">
                  <c:v>283</c:v>
                </c:pt>
                <c:pt idx="139">
                  <c:v>240</c:v>
                </c:pt>
                <c:pt idx="140">
                  <c:v>294</c:v>
                </c:pt>
                <c:pt idx="141">
                  <c:v>300</c:v>
                </c:pt>
                <c:pt idx="142">
                  <c:v>256</c:v>
                </c:pt>
              </c:numCache>
            </c:numRef>
          </c:xVal>
          <c:yVal>
            <c:numRef>
              <c:f>'Heterodyne (300GHz帯抽出)'!$AG$2:$AG$148</c:f>
              <c:numCache>
                <c:formatCode>General</c:formatCode>
                <c:ptCount val="147"/>
                <c:pt idx="0">
                  <c:v>#N/A</c:v>
                </c:pt>
                <c:pt idx="1">
                  <c:v>#N/A</c:v>
                </c:pt>
                <c:pt idx="2">
                  <c:v>#N/A</c:v>
                </c:pt>
                <c:pt idx="3">
                  <c:v>-8</c:v>
                </c:pt>
                <c:pt idx="4">
                  <c:v>-8</c:v>
                </c:pt>
                <c:pt idx="5">
                  <c:v>-8</c:v>
                </c:pt>
                <c:pt idx="6">
                  <c:v>-8</c:v>
                </c:pt>
                <c:pt idx="7">
                  <c:v>-8</c:v>
                </c:pt>
                <c:pt idx="8">
                  <c:v>-9</c:v>
                </c:pt>
                <c:pt idx="9">
                  <c:v>-9</c:v>
                </c:pt>
                <c:pt idx="10">
                  <c:v>-10</c:v>
                </c:pt>
                <c:pt idx="11">
                  <c:v>-10</c:v>
                </c:pt>
                <c:pt idx="12">
                  <c:v>-11</c:v>
                </c:pt>
                <c:pt idx="13">
                  <c:v>-11</c:v>
                </c:pt>
                <c:pt idx="14">
                  <c:v>-15</c:v>
                </c:pt>
                <c:pt idx="15">
                  <c:v>-20</c:v>
                </c:pt>
                <c:pt idx="16">
                  <c:v>-20</c:v>
                </c:pt>
                <c:pt idx="17">
                  <c:v>-20</c:v>
                </c:pt>
                <c:pt idx="18">
                  <c:v>-20</c:v>
                </c:pt>
                <c:pt idx="19">
                  <c:v>-25</c:v>
                </c:pt>
                <c:pt idx="20">
                  <c:v>#N/A</c:v>
                </c:pt>
                <c:pt idx="21">
                  <c:v>-7</c:v>
                </c:pt>
                <c:pt idx="22">
                  <c:v>-7</c:v>
                </c:pt>
                <c:pt idx="23">
                  <c:v>-7</c:v>
                </c:pt>
                <c:pt idx="24">
                  <c:v>-7</c:v>
                </c:pt>
                <c:pt idx="25">
                  <c:v>-7</c:v>
                </c:pt>
                <c:pt idx="26">
                  <c:v>-7.5</c:v>
                </c:pt>
                <c:pt idx="27">
                  <c:v>-8</c:v>
                </c:pt>
                <c:pt idx="28">
                  <c:v>-8.5</c:v>
                </c:pt>
                <c:pt idx="29">
                  <c:v>-9</c:v>
                </c:pt>
                <c:pt idx="30">
                  <c:v>-9.5</c:v>
                </c:pt>
                <c:pt idx="31">
                  <c:v>-10</c:v>
                </c:pt>
                <c:pt idx="32">
                  <c:v>-11</c:v>
                </c:pt>
                <c:pt idx="33">
                  <c:v>-15</c:v>
                </c:pt>
                <c:pt idx="34">
                  <c:v>-20</c:v>
                </c:pt>
                <c:pt idx="35">
                  <c:v>-20</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numCache>
            </c:numRef>
          </c:yVal>
          <c:smooth val="0"/>
          <c:extLst>
            <c:ext xmlns:c16="http://schemas.microsoft.com/office/drawing/2014/chart" uri="{C3380CC4-5D6E-409C-BE32-E72D297353CC}">
              <c16:uniqueId val="{00000000-508E-485B-A85F-0EC1190CB3EC}"/>
            </c:ext>
          </c:extLst>
        </c:ser>
        <c:ser>
          <c:idx val="1"/>
          <c:order val="1"/>
          <c:tx>
            <c:strRef>
              <c:f>'Heterodyne (300GHz帯抽出)'!$AH$1</c:f>
              <c:strCache>
                <c:ptCount val="1"/>
                <c:pt idx="0">
                  <c:v>CG FMBD</c:v>
                </c:pt>
              </c:strCache>
            </c:strRef>
          </c:tx>
          <c:spPr>
            <a:ln w="25400" cap="rnd">
              <a:noFill/>
              <a:round/>
            </a:ln>
            <a:effectLst/>
          </c:spPr>
          <c:marker>
            <c:symbol val="circle"/>
            <c:size val="5"/>
            <c:spPr>
              <a:solidFill>
                <a:schemeClr val="accent2"/>
              </a:solidFill>
              <a:ln w="9525">
                <a:solidFill>
                  <a:schemeClr val="accent2"/>
                </a:solidFill>
              </a:ln>
              <a:effectLst/>
            </c:spPr>
          </c:marker>
          <c:xVal>
            <c:numRef>
              <c:f>'Heterodyne (300GHz帯抽出)'!$C$2:$C$148</c:f>
              <c:numCache>
                <c:formatCode>General</c:formatCode>
                <c:ptCount val="147"/>
                <c:pt idx="0">
                  <c:v>304</c:v>
                </c:pt>
                <c:pt idx="1">
                  <c:v>304</c:v>
                </c:pt>
                <c:pt idx="3">
                  <c:v>62.5</c:v>
                </c:pt>
                <c:pt idx="4">
                  <c:v>75</c:v>
                </c:pt>
                <c:pt idx="5">
                  <c:v>92.5</c:v>
                </c:pt>
                <c:pt idx="6">
                  <c:v>115</c:v>
                </c:pt>
                <c:pt idx="7">
                  <c:v>140</c:v>
                </c:pt>
                <c:pt idx="8">
                  <c:v>180</c:v>
                </c:pt>
                <c:pt idx="9">
                  <c:v>215</c:v>
                </c:pt>
                <c:pt idx="10">
                  <c:v>275</c:v>
                </c:pt>
                <c:pt idx="11">
                  <c:v>330</c:v>
                </c:pt>
                <c:pt idx="12">
                  <c:v>415</c:v>
                </c:pt>
                <c:pt idx="13">
                  <c:v>500</c:v>
                </c:pt>
                <c:pt idx="14">
                  <c:v>625</c:v>
                </c:pt>
                <c:pt idx="15">
                  <c:v>750</c:v>
                </c:pt>
                <c:pt idx="16">
                  <c:v>925</c:v>
                </c:pt>
                <c:pt idx="17">
                  <c:v>1150</c:v>
                </c:pt>
                <c:pt idx="18">
                  <c:v>1400</c:v>
                </c:pt>
                <c:pt idx="19">
                  <c:v>2750</c:v>
                </c:pt>
                <c:pt idx="21">
                  <c:v>62.5</c:v>
                </c:pt>
                <c:pt idx="22">
                  <c:v>75</c:v>
                </c:pt>
                <c:pt idx="23">
                  <c:v>92.5</c:v>
                </c:pt>
                <c:pt idx="24">
                  <c:v>115</c:v>
                </c:pt>
                <c:pt idx="25">
                  <c:v>140</c:v>
                </c:pt>
                <c:pt idx="26">
                  <c:v>180</c:v>
                </c:pt>
                <c:pt idx="27">
                  <c:v>215</c:v>
                </c:pt>
                <c:pt idx="28">
                  <c:v>275</c:v>
                </c:pt>
                <c:pt idx="29">
                  <c:v>330</c:v>
                </c:pt>
                <c:pt idx="30">
                  <c:v>415</c:v>
                </c:pt>
                <c:pt idx="31">
                  <c:v>500</c:v>
                </c:pt>
                <c:pt idx="32">
                  <c:v>625</c:v>
                </c:pt>
                <c:pt idx="33">
                  <c:v>750</c:v>
                </c:pt>
                <c:pt idx="34">
                  <c:v>925</c:v>
                </c:pt>
                <c:pt idx="35">
                  <c:v>1150</c:v>
                </c:pt>
                <c:pt idx="37">
                  <c:v>308</c:v>
                </c:pt>
                <c:pt idx="38">
                  <c:v>275</c:v>
                </c:pt>
                <c:pt idx="39">
                  <c:v>330</c:v>
                </c:pt>
                <c:pt idx="40">
                  <c:v>415</c:v>
                </c:pt>
                <c:pt idx="41">
                  <c:v>240</c:v>
                </c:pt>
                <c:pt idx="42">
                  <c:v>290</c:v>
                </c:pt>
                <c:pt idx="43">
                  <c:v>400</c:v>
                </c:pt>
                <c:pt idx="44">
                  <c:v>230</c:v>
                </c:pt>
                <c:pt idx="45">
                  <c:v>290</c:v>
                </c:pt>
                <c:pt idx="46">
                  <c:v>266</c:v>
                </c:pt>
                <c:pt idx="47">
                  <c:v>240</c:v>
                </c:pt>
                <c:pt idx="48">
                  <c:v>240</c:v>
                </c:pt>
                <c:pt idx="49">
                  <c:v>240</c:v>
                </c:pt>
                <c:pt idx="50">
                  <c:v>320</c:v>
                </c:pt>
                <c:pt idx="51">
                  <c:v>200</c:v>
                </c:pt>
                <c:pt idx="52">
                  <c:v>240</c:v>
                </c:pt>
                <c:pt idx="54">
                  <c:v>670</c:v>
                </c:pt>
                <c:pt idx="55">
                  <c:v>670</c:v>
                </c:pt>
                <c:pt idx="56">
                  <c:v>670</c:v>
                </c:pt>
                <c:pt idx="57">
                  <c:v>670</c:v>
                </c:pt>
                <c:pt idx="58">
                  <c:v>670</c:v>
                </c:pt>
                <c:pt idx="59">
                  <c:v>670</c:v>
                </c:pt>
                <c:pt idx="60">
                  <c:v>291</c:v>
                </c:pt>
                <c:pt idx="61">
                  <c:v>291</c:v>
                </c:pt>
                <c:pt idx="62">
                  <c:v>291</c:v>
                </c:pt>
                <c:pt idx="63">
                  <c:v>204</c:v>
                </c:pt>
                <c:pt idx="64">
                  <c:v>202</c:v>
                </c:pt>
                <c:pt idx="65">
                  <c:v>195</c:v>
                </c:pt>
                <c:pt idx="66">
                  <c:v>118.5</c:v>
                </c:pt>
                <c:pt idx="67">
                  <c:v>117.5</c:v>
                </c:pt>
                <c:pt idx="68">
                  <c:v>116</c:v>
                </c:pt>
                <c:pt idx="69">
                  <c:v>115</c:v>
                </c:pt>
                <c:pt idx="70">
                  <c:v>125</c:v>
                </c:pt>
                <c:pt idx="71">
                  <c:v>125</c:v>
                </c:pt>
                <c:pt idx="72">
                  <c:v>125</c:v>
                </c:pt>
                <c:pt idx="73">
                  <c:v>400.005</c:v>
                </c:pt>
                <c:pt idx="74">
                  <c:v>370.005</c:v>
                </c:pt>
                <c:pt idx="75">
                  <c:v>300.10000000000002</c:v>
                </c:pt>
                <c:pt idx="76">
                  <c:v>301</c:v>
                </c:pt>
                <c:pt idx="77">
                  <c:v>301</c:v>
                </c:pt>
                <c:pt idx="78">
                  <c:v>241</c:v>
                </c:pt>
                <c:pt idx="79">
                  <c:v>300.05</c:v>
                </c:pt>
                <c:pt idx="80">
                  <c:v>300.05</c:v>
                </c:pt>
                <c:pt idx="81">
                  <c:v>300.05</c:v>
                </c:pt>
                <c:pt idx="82">
                  <c:v>300.10000000000002</c:v>
                </c:pt>
                <c:pt idx="83">
                  <c:v>300.10000000000002</c:v>
                </c:pt>
                <c:pt idx="84">
                  <c:v>600.1</c:v>
                </c:pt>
                <c:pt idx="85">
                  <c:v>600.1</c:v>
                </c:pt>
                <c:pt idx="86">
                  <c:v>235</c:v>
                </c:pt>
                <c:pt idx="87">
                  <c:v>260</c:v>
                </c:pt>
                <c:pt idx="88">
                  <c:v>180</c:v>
                </c:pt>
                <c:pt idx="89">
                  <c:v>200.1</c:v>
                </c:pt>
                <c:pt idx="90">
                  <c:v>200.1</c:v>
                </c:pt>
                <c:pt idx="91">
                  <c:v>140.19999999999999</c:v>
                </c:pt>
                <c:pt idx="92">
                  <c:v>140.1</c:v>
                </c:pt>
                <c:pt idx="93">
                  <c:v>120</c:v>
                </c:pt>
                <c:pt idx="94">
                  <c:v>120</c:v>
                </c:pt>
                <c:pt idx="95">
                  <c:v>120</c:v>
                </c:pt>
                <c:pt idx="96">
                  <c:v>180</c:v>
                </c:pt>
                <c:pt idx="97">
                  <c:v>220</c:v>
                </c:pt>
                <c:pt idx="98">
                  <c:v>92.5</c:v>
                </c:pt>
                <c:pt idx="99">
                  <c:v>97</c:v>
                </c:pt>
                <c:pt idx="100">
                  <c:v>300</c:v>
                </c:pt>
                <c:pt idx="101">
                  <c:v>338</c:v>
                </c:pt>
                <c:pt idx="102">
                  <c:v>270</c:v>
                </c:pt>
                <c:pt idx="103">
                  <c:v>298</c:v>
                </c:pt>
                <c:pt idx="104">
                  <c:v>187</c:v>
                </c:pt>
                <c:pt idx="105">
                  <c:v>195.5</c:v>
                </c:pt>
                <c:pt idx="106">
                  <c:v>140</c:v>
                </c:pt>
                <c:pt idx="107">
                  <c:v>140</c:v>
                </c:pt>
                <c:pt idx="108">
                  <c:v>140</c:v>
                </c:pt>
                <c:pt idx="109">
                  <c:v>140</c:v>
                </c:pt>
                <c:pt idx="110">
                  <c:v>140</c:v>
                </c:pt>
                <c:pt idx="111">
                  <c:v>143</c:v>
                </c:pt>
                <c:pt idx="112">
                  <c:v>77</c:v>
                </c:pt>
                <c:pt idx="113">
                  <c:v>77.400000000000006</c:v>
                </c:pt>
                <c:pt idx="114">
                  <c:v>200</c:v>
                </c:pt>
                <c:pt idx="115">
                  <c:v>178</c:v>
                </c:pt>
                <c:pt idx="116">
                  <c:v>180</c:v>
                </c:pt>
                <c:pt idx="117">
                  <c:v>210</c:v>
                </c:pt>
                <c:pt idx="118">
                  <c:v>210</c:v>
                </c:pt>
                <c:pt idx="119">
                  <c:v>250</c:v>
                </c:pt>
                <c:pt idx="120">
                  <c:v>297.5</c:v>
                </c:pt>
                <c:pt idx="121">
                  <c:v>290</c:v>
                </c:pt>
                <c:pt idx="122">
                  <c:v>220</c:v>
                </c:pt>
                <c:pt idx="123">
                  <c:v>200</c:v>
                </c:pt>
                <c:pt idx="124">
                  <c:v>200</c:v>
                </c:pt>
                <c:pt idx="125">
                  <c:v>200</c:v>
                </c:pt>
                <c:pt idx="126">
                  <c:v>200</c:v>
                </c:pt>
                <c:pt idx="127">
                  <c:v>260</c:v>
                </c:pt>
                <c:pt idx="128">
                  <c:v>226</c:v>
                </c:pt>
                <c:pt idx="130">
                  <c:v>220</c:v>
                </c:pt>
                <c:pt idx="131">
                  <c:v>320</c:v>
                </c:pt>
                <c:pt idx="132">
                  <c:v>245</c:v>
                </c:pt>
                <c:pt idx="133">
                  <c:v>240</c:v>
                </c:pt>
                <c:pt idx="134">
                  <c:v>240</c:v>
                </c:pt>
                <c:pt idx="135">
                  <c:v>230</c:v>
                </c:pt>
                <c:pt idx="136">
                  <c:v>240</c:v>
                </c:pt>
                <c:pt idx="137">
                  <c:v>260</c:v>
                </c:pt>
                <c:pt idx="138">
                  <c:v>283</c:v>
                </c:pt>
                <c:pt idx="139">
                  <c:v>240</c:v>
                </c:pt>
                <c:pt idx="140">
                  <c:v>294</c:v>
                </c:pt>
                <c:pt idx="141">
                  <c:v>300</c:v>
                </c:pt>
                <c:pt idx="142">
                  <c:v>256</c:v>
                </c:pt>
              </c:numCache>
            </c:numRef>
          </c:xVal>
          <c:yVal>
            <c:numRef>
              <c:f>'Heterodyne (300GHz帯抽出)'!$AH$2:$AH$148</c:f>
              <c:numCache>
                <c:formatCode>General</c:formatCode>
                <c:ptCount val="14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numCache>
            </c:numRef>
          </c:yVal>
          <c:smooth val="0"/>
          <c:extLst>
            <c:ext xmlns:c16="http://schemas.microsoft.com/office/drawing/2014/chart" uri="{C3380CC4-5D6E-409C-BE32-E72D297353CC}">
              <c16:uniqueId val="{00000001-508E-485B-A85F-0EC1190CB3EC}"/>
            </c:ext>
          </c:extLst>
        </c:ser>
        <c:ser>
          <c:idx val="2"/>
          <c:order val="2"/>
          <c:tx>
            <c:strRef>
              <c:f>'Heterodyne (300GHz帯抽出)'!$AI$1</c:f>
              <c:strCache>
                <c:ptCount val="1"/>
                <c:pt idx="0">
                  <c:v>CG SiGe</c:v>
                </c:pt>
              </c:strCache>
            </c:strRef>
          </c:tx>
          <c:spPr>
            <a:ln w="25400" cap="rnd">
              <a:noFill/>
              <a:round/>
            </a:ln>
            <a:effectLst/>
          </c:spPr>
          <c:marker>
            <c:symbol val="circle"/>
            <c:size val="5"/>
            <c:spPr>
              <a:solidFill>
                <a:schemeClr val="accent3"/>
              </a:solidFill>
              <a:ln w="9525">
                <a:solidFill>
                  <a:schemeClr val="accent3"/>
                </a:solidFill>
              </a:ln>
              <a:effectLst/>
            </c:spPr>
          </c:marker>
          <c:xVal>
            <c:numRef>
              <c:f>'Heterodyne (300GHz帯抽出)'!$C$2:$C$148</c:f>
              <c:numCache>
                <c:formatCode>General</c:formatCode>
                <c:ptCount val="147"/>
                <c:pt idx="0">
                  <c:v>304</c:v>
                </c:pt>
                <c:pt idx="1">
                  <c:v>304</c:v>
                </c:pt>
                <c:pt idx="3">
                  <c:v>62.5</c:v>
                </c:pt>
                <c:pt idx="4">
                  <c:v>75</c:v>
                </c:pt>
                <c:pt idx="5">
                  <c:v>92.5</c:v>
                </c:pt>
                <c:pt idx="6">
                  <c:v>115</c:v>
                </c:pt>
                <c:pt idx="7">
                  <c:v>140</c:v>
                </c:pt>
                <c:pt idx="8">
                  <c:v>180</c:v>
                </c:pt>
                <c:pt idx="9">
                  <c:v>215</c:v>
                </c:pt>
                <c:pt idx="10">
                  <c:v>275</c:v>
                </c:pt>
                <c:pt idx="11">
                  <c:v>330</c:v>
                </c:pt>
                <c:pt idx="12">
                  <c:v>415</c:v>
                </c:pt>
                <c:pt idx="13">
                  <c:v>500</c:v>
                </c:pt>
                <c:pt idx="14">
                  <c:v>625</c:v>
                </c:pt>
                <c:pt idx="15">
                  <c:v>750</c:v>
                </c:pt>
                <c:pt idx="16">
                  <c:v>925</c:v>
                </c:pt>
                <c:pt idx="17">
                  <c:v>1150</c:v>
                </c:pt>
                <c:pt idx="18">
                  <c:v>1400</c:v>
                </c:pt>
                <c:pt idx="19">
                  <c:v>2750</c:v>
                </c:pt>
                <c:pt idx="21">
                  <c:v>62.5</c:v>
                </c:pt>
                <c:pt idx="22">
                  <c:v>75</c:v>
                </c:pt>
                <c:pt idx="23">
                  <c:v>92.5</c:v>
                </c:pt>
                <c:pt idx="24">
                  <c:v>115</c:v>
                </c:pt>
                <c:pt idx="25">
                  <c:v>140</c:v>
                </c:pt>
                <c:pt idx="26">
                  <c:v>180</c:v>
                </c:pt>
                <c:pt idx="27">
                  <c:v>215</c:v>
                </c:pt>
                <c:pt idx="28">
                  <c:v>275</c:v>
                </c:pt>
                <c:pt idx="29">
                  <c:v>330</c:v>
                </c:pt>
                <c:pt idx="30">
                  <c:v>415</c:v>
                </c:pt>
                <c:pt idx="31">
                  <c:v>500</c:v>
                </c:pt>
                <c:pt idx="32">
                  <c:v>625</c:v>
                </c:pt>
                <c:pt idx="33">
                  <c:v>750</c:v>
                </c:pt>
                <c:pt idx="34">
                  <c:v>925</c:v>
                </c:pt>
                <c:pt idx="35">
                  <c:v>1150</c:v>
                </c:pt>
                <c:pt idx="37">
                  <c:v>308</c:v>
                </c:pt>
                <c:pt idx="38">
                  <c:v>275</c:v>
                </c:pt>
                <c:pt idx="39">
                  <c:v>330</c:v>
                </c:pt>
                <c:pt idx="40">
                  <c:v>415</c:v>
                </c:pt>
                <c:pt idx="41">
                  <c:v>240</c:v>
                </c:pt>
                <c:pt idx="42">
                  <c:v>290</c:v>
                </c:pt>
                <c:pt idx="43">
                  <c:v>400</c:v>
                </c:pt>
                <c:pt idx="44">
                  <c:v>230</c:v>
                </c:pt>
                <c:pt idx="45">
                  <c:v>290</c:v>
                </c:pt>
                <c:pt idx="46">
                  <c:v>266</c:v>
                </c:pt>
                <c:pt idx="47">
                  <c:v>240</c:v>
                </c:pt>
                <c:pt idx="48">
                  <c:v>240</c:v>
                </c:pt>
                <c:pt idx="49">
                  <c:v>240</c:v>
                </c:pt>
                <c:pt idx="50">
                  <c:v>320</c:v>
                </c:pt>
                <c:pt idx="51">
                  <c:v>200</c:v>
                </c:pt>
                <c:pt idx="52">
                  <c:v>240</c:v>
                </c:pt>
                <c:pt idx="54">
                  <c:v>670</c:v>
                </c:pt>
                <c:pt idx="55">
                  <c:v>670</c:v>
                </c:pt>
                <c:pt idx="56">
                  <c:v>670</c:v>
                </c:pt>
                <c:pt idx="57">
                  <c:v>670</c:v>
                </c:pt>
                <c:pt idx="58">
                  <c:v>670</c:v>
                </c:pt>
                <c:pt idx="59">
                  <c:v>670</c:v>
                </c:pt>
                <c:pt idx="60">
                  <c:v>291</c:v>
                </c:pt>
                <c:pt idx="61">
                  <c:v>291</c:v>
                </c:pt>
                <c:pt idx="62">
                  <c:v>291</c:v>
                </c:pt>
                <c:pt idx="63">
                  <c:v>204</c:v>
                </c:pt>
                <c:pt idx="64">
                  <c:v>202</c:v>
                </c:pt>
                <c:pt idx="65">
                  <c:v>195</c:v>
                </c:pt>
                <c:pt idx="66">
                  <c:v>118.5</c:v>
                </c:pt>
                <c:pt idx="67">
                  <c:v>117.5</c:v>
                </c:pt>
                <c:pt idx="68">
                  <c:v>116</c:v>
                </c:pt>
                <c:pt idx="69">
                  <c:v>115</c:v>
                </c:pt>
                <c:pt idx="70">
                  <c:v>125</c:v>
                </c:pt>
                <c:pt idx="71">
                  <c:v>125</c:v>
                </c:pt>
                <c:pt idx="72">
                  <c:v>125</c:v>
                </c:pt>
                <c:pt idx="73">
                  <c:v>400.005</c:v>
                </c:pt>
                <c:pt idx="74">
                  <c:v>370.005</c:v>
                </c:pt>
                <c:pt idx="75">
                  <c:v>300.10000000000002</c:v>
                </c:pt>
                <c:pt idx="76">
                  <c:v>301</c:v>
                </c:pt>
                <c:pt idx="77">
                  <c:v>301</c:v>
                </c:pt>
                <c:pt idx="78">
                  <c:v>241</c:v>
                </c:pt>
                <c:pt idx="79">
                  <c:v>300.05</c:v>
                </c:pt>
                <c:pt idx="80">
                  <c:v>300.05</c:v>
                </c:pt>
                <c:pt idx="81">
                  <c:v>300.05</c:v>
                </c:pt>
                <c:pt idx="82">
                  <c:v>300.10000000000002</c:v>
                </c:pt>
                <c:pt idx="83">
                  <c:v>300.10000000000002</c:v>
                </c:pt>
                <c:pt idx="84">
                  <c:v>600.1</c:v>
                </c:pt>
                <c:pt idx="85">
                  <c:v>600.1</c:v>
                </c:pt>
                <c:pt idx="86">
                  <c:v>235</c:v>
                </c:pt>
                <c:pt idx="87">
                  <c:v>260</c:v>
                </c:pt>
                <c:pt idx="88">
                  <c:v>180</c:v>
                </c:pt>
                <c:pt idx="89">
                  <c:v>200.1</c:v>
                </c:pt>
                <c:pt idx="90">
                  <c:v>200.1</c:v>
                </c:pt>
                <c:pt idx="91">
                  <c:v>140.19999999999999</c:v>
                </c:pt>
                <c:pt idx="92">
                  <c:v>140.1</c:v>
                </c:pt>
                <c:pt idx="93">
                  <c:v>120</c:v>
                </c:pt>
                <c:pt idx="94">
                  <c:v>120</c:v>
                </c:pt>
                <c:pt idx="95">
                  <c:v>120</c:v>
                </c:pt>
                <c:pt idx="96">
                  <c:v>180</c:v>
                </c:pt>
                <c:pt idx="97">
                  <c:v>220</c:v>
                </c:pt>
                <c:pt idx="98">
                  <c:v>92.5</c:v>
                </c:pt>
                <c:pt idx="99">
                  <c:v>97</c:v>
                </c:pt>
                <c:pt idx="100">
                  <c:v>300</c:v>
                </c:pt>
                <c:pt idx="101">
                  <c:v>338</c:v>
                </c:pt>
                <c:pt idx="102">
                  <c:v>270</c:v>
                </c:pt>
                <c:pt idx="103">
                  <c:v>298</c:v>
                </c:pt>
                <c:pt idx="104">
                  <c:v>187</c:v>
                </c:pt>
                <c:pt idx="105">
                  <c:v>195.5</c:v>
                </c:pt>
                <c:pt idx="106">
                  <c:v>140</c:v>
                </c:pt>
                <c:pt idx="107">
                  <c:v>140</c:v>
                </c:pt>
                <c:pt idx="108">
                  <c:v>140</c:v>
                </c:pt>
                <c:pt idx="109">
                  <c:v>140</c:v>
                </c:pt>
                <c:pt idx="110">
                  <c:v>140</c:v>
                </c:pt>
                <c:pt idx="111">
                  <c:v>143</c:v>
                </c:pt>
                <c:pt idx="112">
                  <c:v>77</c:v>
                </c:pt>
                <c:pt idx="113">
                  <c:v>77.400000000000006</c:v>
                </c:pt>
                <c:pt idx="114">
                  <c:v>200</c:v>
                </c:pt>
                <c:pt idx="115">
                  <c:v>178</c:v>
                </c:pt>
                <c:pt idx="116">
                  <c:v>180</c:v>
                </c:pt>
                <c:pt idx="117">
                  <c:v>210</c:v>
                </c:pt>
                <c:pt idx="118">
                  <c:v>210</c:v>
                </c:pt>
                <c:pt idx="119">
                  <c:v>250</c:v>
                </c:pt>
                <c:pt idx="120">
                  <c:v>297.5</c:v>
                </c:pt>
                <c:pt idx="121">
                  <c:v>290</c:v>
                </c:pt>
                <c:pt idx="122">
                  <c:v>220</c:v>
                </c:pt>
                <c:pt idx="123">
                  <c:v>200</c:v>
                </c:pt>
                <c:pt idx="124">
                  <c:v>200</c:v>
                </c:pt>
                <c:pt idx="125">
                  <c:v>200</c:v>
                </c:pt>
                <c:pt idx="126">
                  <c:v>200</c:v>
                </c:pt>
                <c:pt idx="127">
                  <c:v>260</c:v>
                </c:pt>
                <c:pt idx="128">
                  <c:v>226</c:v>
                </c:pt>
                <c:pt idx="130">
                  <c:v>220</c:v>
                </c:pt>
                <c:pt idx="131">
                  <c:v>320</c:v>
                </c:pt>
                <c:pt idx="132">
                  <c:v>245</c:v>
                </c:pt>
                <c:pt idx="133">
                  <c:v>240</c:v>
                </c:pt>
                <c:pt idx="134">
                  <c:v>240</c:v>
                </c:pt>
                <c:pt idx="135">
                  <c:v>230</c:v>
                </c:pt>
                <c:pt idx="136">
                  <c:v>240</c:v>
                </c:pt>
                <c:pt idx="137">
                  <c:v>260</c:v>
                </c:pt>
                <c:pt idx="138">
                  <c:v>283</c:v>
                </c:pt>
                <c:pt idx="139">
                  <c:v>240</c:v>
                </c:pt>
                <c:pt idx="140">
                  <c:v>294</c:v>
                </c:pt>
                <c:pt idx="141">
                  <c:v>300</c:v>
                </c:pt>
                <c:pt idx="142">
                  <c:v>256</c:v>
                </c:pt>
              </c:numCache>
            </c:numRef>
          </c:xVal>
          <c:yVal>
            <c:numRef>
              <c:f>'Heterodyne (300GHz帯抽出)'!$AI$2:$AI$148</c:f>
              <c:numCache>
                <c:formatCode>General</c:formatCode>
                <c:ptCount val="14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8</c:v>
                </c:pt>
                <c:pt idx="45">
                  <c:v>#N/A</c:v>
                </c:pt>
                <c:pt idx="46">
                  <c:v>#N/A</c:v>
                </c:pt>
                <c:pt idx="47">
                  <c:v>32</c:v>
                </c:pt>
                <c:pt idx="48">
                  <c:v>32</c:v>
                </c:pt>
                <c:pt idx="49">
                  <c:v>11</c:v>
                </c:pt>
                <c:pt idx="50">
                  <c:v>-14</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16</c:v>
                </c:pt>
                <c:pt idx="131">
                  <c:v>-14</c:v>
                </c:pt>
                <c:pt idx="132">
                  <c:v>18</c:v>
                </c:pt>
                <c:pt idx="133">
                  <c:v>10.5</c:v>
                </c:pt>
                <c:pt idx="134">
                  <c:v>13</c:v>
                </c:pt>
                <c:pt idx="135">
                  <c:v>8</c:v>
                </c:pt>
                <c:pt idx="136">
                  <c:v>32</c:v>
                </c:pt>
                <c:pt idx="137">
                  <c:v>#N/A</c:v>
                </c:pt>
                <c:pt idx="138">
                  <c:v>#N/A</c:v>
                </c:pt>
                <c:pt idx="139">
                  <c:v>#N/A</c:v>
                </c:pt>
                <c:pt idx="140">
                  <c:v>#N/A</c:v>
                </c:pt>
                <c:pt idx="141">
                  <c:v>#N/A</c:v>
                </c:pt>
                <c:pt idx="142">
                  <c:v>#N/A</c:v>
                </c:pt>
                <c:pt idx="143">
                  <c:v>#N/A</c:v>
                </c:pt>
                <c:pt idx="144">
                  <c:v>#N/A</c:v>
                </c:pt>
                <c:pt idx="145">
                  <c:v>#N/A</c:v>
                </c:pt>
                <c:pt idx="146">
                  <c:v>#N/A</c:v>
                </c:pt>
              </c:numCache>
            </c:numRef>
          </c:yVal>
          <c:smooth val="0"/>
          <c:extLst>
            <c:ext xmlns:c16="http://schemas.microsoft.com/office/drawing/2014/chart" uri="{C3380CC4-5D6E-409C-BE32-E72D297353CC}">
              <c16:uniqueId val="{00000002-508E-485B-A85F-0EC1190CB3EC}"/>
            </c:ext>
          </c:extLst>
        </c:ser>
        <c:ser>
          <c:idx val="3"/>
          <c:order val="3"/>
          <c:tx>
            <c:strRef>
              <c:f>'Heterodyne (300GHz帯抽出)'!$AJ$1</c:f>
              <c:strCache>
                <c:ptCount val="1"/>
                <c:pt idx="0">
                  <c:v>CG CMOS</c:v>
                </c:pt>
              </c:strCache>
            </c:strRef>
          </c:tx>
          <c:spPr>
            <a:ln w="25400" cap="rnd">
              <a:noFill/>
              <a:round/>
            </a:ln>
            <a:effectLst/>
          </c:spPr>
          <c:marker>
            <c:symbol val="circle"/>
            <c:size val="5"/>
            <c:spPr>
              <a:solidFill>
                <a:schemeClr val="accent4"/>
              </a:solidFill>
              <a:ln w="9525">
                <a:solidFill>
                  <a:schemeClr val="accent4"/>
                </a:solidFill>
              </a:ln>
              <a:effectLst/>
            </c:spPr>
          </c:marker>
          <c:xVal>
            <c:numRef>
              <c:f>'Heterodyne (300GHz帯抽出)'!$C$2:$C$148</c:f>
              <c:numCache>
                <c:formatCode>General</c:formatCode>
                <c:ptCount val="147"/>
                <c:pt idx="0">
                  <c:v>304</c:v>
                </c:pt>
                <c:pt idx="1">
                  <c:v>304</c:v>
                </c:pt>
                <c:pt idx="3">
                  <c:v>62.5</c:v>
                </c:pt>
                <c:pt idx="4">
                  <c:v>75</c:v>
                </c:pt>
                <c:pt idx="5">
                  <c:v>92.5</c:v>
                </c:pt>
                <c:pt idx="6">
                  <c:v>115</c:v>
                </c:pt>
                <c:pt idx="7">
                  <c:v>140</c:v>
                </c:pt>
                <c:pt idx="8">
                  <c:v>180</c:v>
                </c:pt>
                <c:pt idx="9">
                  <c:v>215</c:v>
                </c:pt>
                <c:pt idx="10">
                  <c:v>275</c:v>
                </c:pt>
                <c:pt idx="11">
                  <c:v>330</c:v>
                </c:pt>
                <c:pt idx="12">
                  <c:v>415</c:v>
                </c:pt>
                <c:pt idx="13">
                  <c:v>500</c:v>
                </c:pt>
                <c:pt idx="14">
                  <c:v>625</c:v>
                </c:pt>
                <c:pt idx="15">
                  <c:v>750</c:v>
                </c:pt>
                <c:pt idx="16">
                  <c:v>925</c:v>
                </c:pt>
                <c:pt idx="17">
                  <c:v>1150</c:v>
                </c:pt>
                <c:pt idx="18">
                  <c:v>1400</c:v>
                </c:pt>
                <c:pt idx="19">
                  <c:v>2750</c:v>
                </c:pt>
                <c:pt idx="21">
                  <c:v>62.5</c:v>
                </c:pt>
                <c:pt idx="22">
                  <c:v>75</c:v>
                </c:pt>
                <c:pt idx="23">
                  <c:v>92.5</c:v>
                </c:pt>
                <c:pt idx="24">
                  <c:v>115</c:v>
                </c:pt>
                <c:pt idx="25">
                  <c:v>140</c:v>
                </c:pt>
                <c:pt idx="26">
                  <c:v>180</c:v>
                </c:pt>
                <c:pt idx="27">
                  <c:v>215</c:v>
                </c:pt>
                <c:pt idx="28">
                  <c:v>275</c:v>
                </c:pt>
                <c:pt idx="29">
                  <c:v>330</c:v>
                </c:pt>
                <c:pt idx="30">
                  <c:v>415</c:v>
                </c:pt>
                <c:pt idx="31">
                  <c:v>500</c:v>
                </c:pt>
                <c:pt idx="32">
                  <c:v>625</c:v>
                </c:pt>
                <c:pt idx="33">
                  <c:v>750</c:v>
                </c:pt>
                <c:pt idx="34">
                  <c:v>925</c:v>
                </c:pt>
                <c:pt idx="35">
                  <c:v>1150</c:v>
                </c:pt>
                <c:pt idx="37">
                  <c:v>308</c:v>
                </c:pt>
                <c:pt idx="38">
                  <c:v>275</c:v>
                </c:pt>
                <c:pt idx="39">
                  <c:v>330</c:v>
                </c:pt>
                <c:pt idx="40">
                  <c:v>415</c:v>
                </c:pt>
                <c:pt idx="41">
                  <c:v>240</c:v>
                </c:pt>
                <c:pt idx="42">
                  <c:v>290</c:v>
                </c:pt>
                <c:pt idx="43">
                  <c:v>400</c:v>
                </c:pt>
                <c:pt idx="44">
                  <c:v>230</c:v>
                </c:pt>
                <c:pt idx="45">
                  <c:v>290</c:v>
                </c:pt>
                <c:pt idx="46">
                  <c:v>266</c:v>
                </c:pt>
                <c:pt idx="47">
                  <c:v>240</c:v>
                </c:pt>
                <c:pt idx="48">
                  <c:v>240</c:v>
                </c:pt>
                <c:pt idx="49">
                  <c:v>240</c:v>
                </c:pt>
                <c:pt idx="50">
                  <c:v>320</c:v>
                </c:pt>
                <c:pt idx="51">
                  <c:v>200</c:v>
                </c:pt>
                <c:pt idx="52">
                  <c:v>240</c:v>
                </c:pt>
                <c:pt idx="54">
                  <c:v>670</c:v>
                </c:pt>
                <c:pt idx="55">
                  <c:v>670</c:v>
                </c:pt>
                <c:pt idx="56">
                  <c:v>670</c:v>
                </c:pt>
                <c:pt idx="57">
                  <c:v>670</c:v>
                </c:pt>
                <c:pt idx="58">
                  <c:v>670</c:v>
                </c:pt>
                <c:pt idx="59">
                  <c:v>670</c:v>
                </c:pt>
                <c:pt idx="60">
                  <c:v>291</c:v>
                </c:pt>
                <c:pt idx="61">
                  <c:v>291</c:v>
                </c:pt>
                <c:pt idx="62">
                  <c:v>291</c:v>
                </c:pt>
                <c:pt idx="63">
                  <c:v>204</c:v>
                </c:pt>
                <c:pt idx="64">
                  <c:v>202</c:v>
                </c:pt>
                <c:pt idx="65">
                  <c:v>195</c:v>
                </c:pt>
                <c:pt idx="66">
                  <c:v>118.5</c:v>
                </c:pt>
                <c:pt idx="67">
                  <c:v>117.5</c:v>
                </c:pt>
                <c:pt idx="68">
                  <c:v>116</c:v>
                </c:pt>
                <c:pt idx="69">
                  <c:v>115</c:v>
                </c:pt>
                <c:pt idx="70">
                  <c:v>125</c:v>
                </c:pt>
                <c:pt idx="71">
                  <c:v>125</c:v>
                </c:pt>
                <c:pt idx="72">
                  <c:v>125</c:v>
                </c:pt>
                <c:pt idx="73">
                  <c:v>400.005</c:v>
                </c:pt>
                <c:pt idx="74">
                  <c:v>370.005</c:v>
                </c:pt>
                <c:pt idx="75">
                  <c:v>300.10000000000002</c:v>
                </c:pt>
                <c:pt idx="76">
                  <c:v>301</c:v>
                </c:pt>
                <c:pt idx="77">
                  <c:v>301</c:v>
                </c:pt>
                <c:pt idx="78">
                  <c:v>241</c:v>
                </c:pt>
                <c:pt idx="79">
                  <c:v>300.05</c:v>
                </c:pt>
                <c:pt idx="80">
                  <c:v>300.05</c:v>
                </c:pt>
                <c:pt idx="81">
                  <c:v>300.05</c:v>
                </c:pt>
                <c:pt idx="82">
                  <c:v>300.10000000000002</c:v>
                </c:pt>
                <c:pt idx="83">
                  <c:v>300.10000000000002</c:v>
                </c:pt>
                <c:pt idx="84">
                  <c:v>600.1</c:v>
                </c:pt>
                <c:pt idx="85">
                  <c:v>600.1</c:v>
                </c:pt>
                <c:pt idx="86">
                  <c:v>235</c:v>
                </c:pt>
                <c:pt idx="87">
                  <c:v>260</c:v>
                </c:pt>
                <c:pt idx="88">
                  <c:v>180</c:v>
                </c:pt>
                <c:pt idx="89">
                  <c:v>200.1</c:v>
                </c:pt>
                <c:pt idx="90">
                  <c:v>200.1</c:v>
                </c:pt>
                <c:pt idx="91">
                  <c:v>140.19999999999999</c:v>
                </c:pt>
                <c:pt idx="92">
                  <c:v>140.1</c:v>
                </c:pt>
                <c:pt idx="93">
                  <c:v>120</c:v>
                </c:pt>
                <c:pt idx="94">
                  <c:v>120</c:v>
                </c:pt>
                <c:pt idx="95">
                  <c:v>120</c:v>
                </c:pt>
                <c:pt idx="96">
                  <c:v>180</c:v>
                </c:pt>
                <c:pt idx="97">
                  <c:v>220</c:v>
                </c:pt>
                <c:pt idx="98">
                  <c:v>92.5</c:v>
                </c:pt>
                <c:pt idx="99">
                  <c:v>97</c:v>
                </c:pt>
                <c:pt idx="100">
                  <c:v>300</c:v>
                </c:pt>
                <c:pt idx="101">
                  <c:v>338</c:v>
                </c:pt>
                <c:pt idx="102">
                  <c:v>270</c:v>
                </c:pt>
                <c:pt idx="103">
                  <c:v>298</c:v>
                </c:pt>
                <c:pt idx="104">
                  <c:v>187</c:v>
                </c:pt>
                <c:pt idx="105">
                  <c:v>195.5</c:v>
                </c:pt>
                <c:pt idx="106">
                  <c:v>140</c:v>
                </c:pt>
                <c:pt idx="107">
                  <c:v>140</c:v>
                </c:pt>
                <c:pt idx="108">
                  <c:v>140</c:v>
                </c:pt>
                <c:pt idx="109">
                  <c:v>140</c:v>
                </c:pt>
                <c:pt idx="110">
                  <c:v>140</c:v>
                </c:pt>
                <c:pt idx="111">
                  <c:v>143</c:v>
                </c:pt>
                <c:pt idx="112">
                  <c:v>77</c:v>
                </c:pt>
                <c:pt idx="113">
                  <c:v>77.400000000000006</c:v>
                </c:pt>
                <c:pt idx="114">
                  <c:v>200</c:v>
                </c:pt>
                <c:pt idx="115">
                  <c:v>178</c:v>
                </c:pt>
                <c:pt idx="116">
                  <c:v>180</c:v>
                </c:pt>
                <c:pt idx="117">
                  <c:v>210</c:v>
                </c:pt>
                <c:pt idx="118">
                  <c:v>210</c:v>
                </c:pt>
                <c:pt idx="119">
                  <c:v>250</c:v>
                </c:pt>
                <c:pt idx="120">
                  <c:v>297.5</c:v>
                </c:pt>
                <c:pt idx="121">
                  <c:v>290</c:v>
                </c:pt>
                <c:pt idx="122">
                  <c:v>220</c:v>
                </c:pt>
                <c:pt idx="123">
                  <c:v>200</c:v>
                </c:pt>
                <c:pt idx="124">
                  <c:v>200</c:v>
                </c:pt>
                <c:pt idx="125">
                  <c:v>200</c:v>
                </c:pt>
                <c:pt idx="126">
                  <c:v>200</c:v>
                </c:pt>
                <c:pt idx="127">
                  <c:v>260</c:v>
                </c:pt>
                <c:pt idx="128">
                  <c:v>226</c:v>
                </c:pt>
                <c:pt idx="130">
                  <c:v>220</c:v>
                </c:pt>
                <c:pt idx="131">
                  <c:v>320</c:v>
                </c:pt>
                <c:pt idx="132">
                  <c:v>245</c:v>
                </c:pt>
                <c:pt idx="133">
                  <c:v>240</c:v>
                </c:pt>
                <c:pt idx="134">
                  <c:v>240</c:v>
                </c:pt>
                <c:pt idx="135">
                  <c:v>230</c:v>
                </c:pt>
                <c:pt idx="136">
                  <c:v>240</c:v>
                </c:pt>
                <c:pt idx="137">
                  <c:v>260</c:v>
                </c:pt>
                <c:pt idx="138">
                  <c:v>283</c:v>
                </c:pt>
                <c:pt idx="139">
                  <c:v>240</c:v>
                </c:pt>
                <c:pt idx="140">
                  <c:v>294</c:v>
                </c:pt>
                <c:pt idx="141">
                  <c:v>300</c:v>
                </c:pt>
                <c:pt idx="142">
                  <c:v>256</c:v>
                </c:pt>
              </c:numCache>
            </c:numRef>
          </c:xVal>
          <c:yVal>
            <c:numRef>
              <c:f>'Heterodyne (300GHz帯抽出)'!$AJ$2:$AJ$148</c:f>
              <c:numCache>
                <c:formatCode>General</c:formatCode>
                <c:ptCount val="14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-39.799999999999997</c:v>
                </c:pt>
                <c:pt idx="42">
                  <c:v>#N/A</c:v>
                </c:pt>
                <c:pt idx="43">
                  <c:v>#N/A</c:v>
                </c:pt>
                <c:pt idx="44">
                  <c:v>#N/A</c:v>
                </c:pt>
                <c:pt idx="45">
                  <c:v>-19</c:v>
                </c:pt>
                <c:pt idx="46">
                  <c:v>2</c:v>
                </c:pt>
                <c:pt idx="47">
                  <c:v>#N/A</c:v>
                </c:pt>
                <c:pt idx="48">
                  <c:v>#N/A</c:v>
                </c:pt>
                <c:pt idx="49">
                  <c:v>#N/A</c:v>
                </c:pt>
                <c:pt idx="50">
                  <c:v>#N/A</c:v>
                </c:pt>
                <c:pt idx="51">
                  <c:v>6.6</c:v>
                </c:pt>
                <c:pt idx="52">
                  <c:v>25</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17</c:v>
                </c:pt>
                <c:pt idx="138">
                  <c:v>-6</c:v>
                </c:pt>
                <c:pt idx="139">
                  <c:v>25</c:v>
                </c:pt>
                <c:pt idx="140">
                  <c:v>-19</c:v>
                </c:pt>
                <c:pt idx="141">
                  <c:v>0</c:v>
                </c:pt>
                <c:pt idx="142">
                  <c:v>-21</c:v>
                </c:pt>
                <c:pt idx="143">
                  <c:v>#N/A</c:v>
                </c:pt>
                <c:pt idx="144">
                  <c:v>#N/A</c:v>
                </c:pt>
                <c:pt idx="145">
                  <c:v>#N/A</c:v>
                </c:pt>
                <c:pt idx="146">
                  <c:v>#N/A</c:v>
                </c:pt>
              </c:numCache>
            </c:numRef>
          </c:yVal>
          <c:smooth val="0"/>
          <c:extLst>
            <c:ext xmlns:c16="http://schemas.microsoft.com/office/drawing/2014/chart" uri="{C3380CC4-5D6E-409C-BE32-E72D297353CC}">
              <c16:uniqueId val="{00000003-508E-485B-A85F-0EC1190CB3EC}"/>
            </c:ext>
          </c:extLst>
        </c:ser>
        <c:ser>
          <c:idx val="4"/>
          <c:order val="4"/>
          <c:tx>
            <c:strRef>
              <c:f>'Heterodyne (300GHz帯抽出)'!$AK$1</c:f>
              <c:strCache>
                <c:ptCount val="1"/>
                <c:pt idx="0">
                  <c:v>CG InP HEMT</c:v>
                </c:pt>
              </c:strCache>
            </c:strRef>
          </c:tx>
          <c:spPr>
            <a:ln w="25400" cap="rnd">
              <a:noFill/>
              <a:round/>
            </a:ln>
            <a:effectLst/>
          </c:spPr>
          <c:marker>
            <c:symbol val="circle"/>
            <c:size val="5"/>
            <c:spPr>
              <a:solidFill>
                <a:schemeClr val="accent5"/>
              </a:solidFill>
              <a:ln w="9525">
                <a:solidFill>
                  <a:schemeClr val="accent5"/>
                </a:solidFill>
              </a:ln>
              <a:effectLst/>
            </c:spPr>
          </c:marker>
          <c:xVal>
            <c:numRef>
              <c:f>'Heterodyne (300GHz帯抽出)'!$C$2:$C$148</c:f>
              <c:numCache>
                <c:formatCode>General</c:formatCode>
                <c:ptCount val="147"/>
                <c:pt idx="0">
                  <c:v>304</c:v>
                </c:pt>
                <c:pt idx="1">
                  <c:v>304</c:v>
                </c:pt>
                <c:pt idx="3">
                  <c:v>62.5</c:v>
                </c:pt>
                <c:pt idx="4">
                  <c:v>75</c:v>
                </c:pt>
                <c:pt idx="5">
                  <c:v>92.5</c:v>
                </c:pt>
                <c:pt idx="6">
                  <c:v>115</c:v>
                </c:pt>
                <c:pt idx="7">
                  <c:v>140</c:v>
                </c:pt>
                <c:pt idx="8">
                  <c:v>180</c:v>
                </c:pt>
                <c:pt idx="9">
                  <c:v>215</c:v>
                </c:pt>
                <c:pt idx="10">
                  <c:v>275</c:v>
                </c:pt>
                <c:pt idx="11">
                  <c:v>330</c:v>
                </c:pt>
                <c:pt idx="12">
                  <c:v>415</c:v>
                </c:pt>
                <c:pt idx="13">
                  <c:v>500</c:v>
                </c:pt>
                <c:pt idx="14">
                  <c:v>625</c:v>
                </c:pt>
                <c:pt idx="15">
                  <c:v>750</c:v>
                </c:pt>
                <c:pt idx="16">
                  <c:v>925</c:v>
                </c:pt>
                <c:pt idx="17">
                  <c:v>1150</c:v>
                </c:pt>
                <c:pt idx="18">
                  <c:v>1400</c:v>
                </c:pt>
                <c:pt idx="19">
                  <c:v>2750</c:v>
                </c:pt>
                <c:pt idx="21">
                  <c:v>62.5</c:v>
                </c:pt>
                <c:pt idx="22">
                  <c:v>75</c:v>
                </c:pt>
                <c:pt idx="23">
                  <c:v>92.5</c:v>
                </c:pt>
                <c:pt idx="24">
                  <c:v>115</c:v>
                </c:pt>
                <c:pt idx="25">
                  <c:v>140</c:v>
                </c:pt>
                <c:pt idx="26">
                  <c:v>180</c:v>
                </c:pt>
                <c:pt idx="27">
                  <c:v>215</c:v>
                </c:pt>
                <c:pt idx="28">
                  <c:v>275</c:v>
                </c:pt>
                <c:pt idx="29">
                  <c:v>330</c:v>
                </c:pt>
                <c:pt idx="30">
                  <c:v>415</c:v>
                </c:pt>
                <c:pt idx="31">
                  <c:v>500</c:v>
                </c:pt>
                <c:pt idx="32">
                  <c:v>625</c:v>
                </c:pt>
                <c:pt idx="33">
                  <c:v>750</c:v>
                </c:pt>
                <c:pt idx="34">
                  <c:v>925</c:v>
                </c:pt>
                <c:pt idx="35">
                  <c:v>1150</c:v>
                </c:pt>
                <c:pt idx="37">
                  <c:v>308</c:v>
                </c:pt>
                <c:pt idx="38">
                  <c:v>275</c:v>
                </c:pt>
                <c:pt idx="39">
                  <c:v>330</c:v>
                </c:pt>
                <c:pt idx="40">
                  <c:v>415</c:v>
                </c:pt>
                <c:pt idx="41">
                  <c:v>240</c:v>
                </c:pt>
                <c:pt idx="42">
                  <c:v>290</c:v>
                </c:pt>
                <c:pt idx="43">
                  <c:v>400</c:v>
                </c:pt>
                <c:pt idx="44">
                  <c:v>230</c:v>
                </c:pt>
                <c:pt idx="45">
                  <c:v>290</c:v>
                </c:pt>
                <c:pt idx="46">
                  <c:v>266</c:v>
                </c:pt>
                <c:pt idx="47">
                  <c:v>240</c:v>
                </c:pt>
                <c:pt idx="48">
                  <c:v>240</c:v>
                </c:pt>
                <c:pt idx="49">
                  <c:v>240</c:v>
                </c:pt>
                <c:pt idx="50">
                  <c:v>320</c:v>
                </c:pt>
                <c:pt idx="51">
                  <c:v>200</c:v>
                </c:pt>
                <c:pt idx="52">
                  <c:v>240</c:v>
                </c:pt>
                <c:pt idx="54">
                  <c:v>670</c:v>
                </c:pt>
                <c:pt idx="55">
                  <c:v>670</c:v>
                </c:pt>
                <c:pt idx="56">
                  <c:v>670</c:v>
                </c:pt>
                <c:pt idx="57">
                  <c:v>670</c:v>
                </c:pt>
                <c:pt idx="58">
                  <c:v>670</c:v>
                </c:pt>
                <c:pt idx="59">
                  <c:v>670</c:v>
                </c:pt>
                <c:pt idx="60">
                  <c:v>291</c:v>
                </c:pt>
                <c:pt idx="61">
                  <c:v>291</c:v>
                </c:pt>
                <c:pt idx="62">
                  <c:v>291</c:v>
                </c:pt>
                <c:pt idx="63">
                  <c:v>204</c:v>
                </c:pt>
                <c:pt idx="64">
                  <c:v>202</c:v>
                </c:pt>
                <c:pt idx="65">
                  <c:v>195</c:v>
                </c:pt>
                <c:pt idx="66">
                  <c:v>118.5</c:v>
                </c:pt>
                <c:pt idx="67">
                  <c:v>117.5</c:v>
                </c:pt>
                <c:pt idx="68">
                  <c:v>116</c:v>
                </c:pt>
                <c:pt idx="69">
                  <c:v>115</c:v>
                </c:pt>
                <c:pt idx="70">
                  <c:v>125</c:v>
                </c:pt>
                <c:pt idx="71">
                  <c:v>125</c:v>
                </c:pt>
                <c:pt idx="72">
                  <c:v>125</c:v>
                </c:pt>
                <c:pt idx="73">
                  <c:v>400.005</c:v>
                </c:pt>
                <c:pt idx="74">
                  <c:v>370.005</c:v>
                </c:pt>
                <c:pt idx="75">
                  <c:v>300.10000000000002</c:v>
                </c:pt>
                <c:pt idx="76">
                  <c:v>301</c:v>
                </c:pt>
                <c:pt idx="77">
                  <c:v>301</c:v>
                </c:pt>
                <c:pt idx="78">
                  <c:v>241</c:v>
                </c:pt>
                <c:pt idx="79">
                  <c:v>300.05</c:v>
                </c:pt>
                <c:pt idx="80">
                  <c:v>300.05</c:v>
                </c:pt>
                <c:pt idx="81">
                  <c:v>300.05</c:v>
                </c:pt>
                <c:pt idx="82">
                  <c:v>300.10000000000002</c:v>
                </c:pt>
                <c:pt idx="83">
                  <c:v>300.10000000000002</c:v>
                </c:pt>
                <c:pt idx="84">
                  <c:v>600.1</c:v>
                </c:pt>
                <c:pt idx="85">
                  <c:v>600.1</c:v>
                </c:pt>
                <c:pt idx="86">
                  <c:v>235</c:v>
                </c:pt>
                <c:pt idx="87">
                  <c:v>260</c:v>
                </c:pt>
                <c:pt idx="88">
                  <c:v>180</c:v>
                </c:pt>
                <c:pt idx="89">
                  <c:v>200.1</c:v>
                </c:pt>
                <c:pt idx="90">
                  <c:v>200.1</c:v>
                </c:pt>
                <c:pt idx="91">
                  <c:v>140.19999999999999</c:v>
                </c:pt>
                <c:pt idx="92">
                  <c:v>140.1</c:v>
                </c:pt>
                <c:pt idx="93">
                  <c:v>120</c:v>
                </c:pt>
                <c:pt idx="94">
                  <c:v>120</c:v>
                </c:pt>
                <c:pt idx="95">
                  <c:v>120</c:v>
                </c:pt>
                <c:pt idx="96">
                  <c:v>180</c:v>
                </c:pt>
                <c:pt idx="97">
                  <c:v>220</c:v>
                </c:pt>
                <c:pt idx="98">
                  <c:v>92.5</c:v>
                </c:pt>
                <c:pt idx="99">
                  <c:v>97</c:v>
                </c:pt>
                <c:pt idx="100">
                  <c:v>300</c:v>
                </c:pt>
                <c:pt idx="101">
                  <c:v>338</c:v>
                </c:pt>
                <c:pt idx="102">
                  <c:v>270</c:v>
                </c:pt>
                <c:pt idx="103">
                  <c:v>298</c:v>
                </c:pt>
                <c:pt idx="104">
                  <c:v>187</c:v>
                </c:pt>
                <c:pt idx="105">
                  <c:v>195.5</c:v>
                </c:pt>
                <c:pt idx="106">
                  <c:v>140</c:v>
                </c:pt>
                <c:pt idx="107">
                  <c:v>140</c:v>
                </c:pt>
                <c:pt idx="108">
                  <c:v>140</c:v>
                </c:pt>
                <c:pt idx="109">
                  <c:v>140</c:v>
                </c:pt>
                <c:pt idx="110">
                  <c:v>140</c:v>
                </c:pt>
                <c:pt idx="111">
                  <c:v>143</c:v>
                </c:pt>
                <c:pt idx="112">
                  <c:v>77</c:v>
                </c:pt>
                <c:pt idx="113">
                  <c:v>77.400000000000006</c:v>
                </c:pt>
                <c:pt idx="114">
                  <c:v>200</c:v>
                </c:pt>
                <c:pt idx="115">
                  <c:v>178</c:v>
                </c:pt>
                <c:pt idx="116">
                  <c:v>180</c:v>
                </c:pt>
                <c:pt idx="117">
                  <c:v>210</c:v>
                </c:pt>
                <c:pt idx="118">
                  <c:v>210</c:v>
                </c:pt>
                <c:pt idx="119">
                  <c:v>250</c:v>
                </c:pt>
                <c:pt idx="120">
                  <c:v>297.5</c:v>
                </c:pt>
                <c:pt idx="121">
                  <c:v>290</c:v>
                </c:pt>
                <c:pt idx="122">
                  <c:v>220</c:v>
                </c:pt>
                <c:pt idx="123">
                  <c:v>200</c:v>
                </c:pt>
                <c:pt idx="124">
                  <c:v>200</c:v>
                </c:pt>
                <c:pt idx="125">
                  <c:v>200</c:v>
                </c:pt>
                <c:pt idx="126">
                  <c:v>200</c:v>
                </c:pt>
                <c:pt idx="127">
                  <c:v>260</c:v>
                </c:pt>
                <c:pt idx="128">
                  <c:v>226</c:v>
                </c:pt>
                <c:pt idx="130">
                  <c:v>220</c:v>
                </c:pt>
                <c:pt idx="131">
                  <c:v>320</c:v>
                </c:pt>
                <c:pt idx="132">
                  <c:v>245</c:v>
                </c:pt>
                <c:pt idx="133">
                  <c:v>240</c:v>
                </c:pt>
                <c:pt idx="134">
                  <c:v>240</c:v>
                </c:pt>
                <c:pt idx="135">
                  <c:v>230</c:v>
                </c:pt>
                <c:pt idx="136">
                  <c:v>240</c:v>
                </c:pt>
                <c:pt idx="137">
                  <c:v>260</c:v>
                </c:pt>
                <c:pt idx="138">
                  <c:v>283</c:v>
                </c:pt>
                <c:pt idx="139">
                  <c:v>240</c:v>
                </c:pt>
                <c:pt idx="140">
                  <c:v>294</c:v>
                </c:pt>
                <c:pt idx="141">
                  <c:v>300</c:v>
                </c:pt>
                <c:pt idx="142">
                  <c:v>256</c:v>
                </c:pt>
              </c:numCache>
            </c:numRef>
          </c:xVal>
          <c:yVal>
            <c:numRef>
              <c:f>'Heterodyne (300GHz帯抽出)'!$AK$2:$AK$148</c:f>
              <c:numCache>
                <c:formatCode>General</c:formatCode>
                <c:ptCount val="14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-13</c:v>
                </c:pt>
                <c:pt idx="55">
                  <c:v>-25</c:v>
                </c:pt>
                <c:pt idx="56">
                  <c:v>27.5</c:v>
                </c:pt>
                <c:pt idx="57">
                  <c:v>47.5</c:v>
                </c:pt>
                <c:pt idx="58">
                  <c:v>-18.5</c:v>
                </c:pt>
                <c:pt idx="59">
                  <c:v>#N/A</c:v>
                </c:pt>
                <c:pt idx="60">
                  <c:v>-15</c:v>
                </c:pt>
                <c:pt idx="61">
                  <c:v>3</c:v>
                </c:pt>
                <c:pt idx="62">
                  <c:v>-15</c:v>
                </c:pt>
                <c:pt idx="63">
                  <c:v>-15.5</c:v>
                </c:pt>
                <c:pt idx="64">
                  <c:v>-16.5</c:v>
                </c:pt>
                <c:pt idx="65">
                  <c:v>-12</c:v>
                </c:pt>
                <c:pt idx="66">
                  <c:v>-6.5</c:v>
                </c:pt>
                <c:pt idx="67">
                  <c:v>-3</c:v>
                </c:pt>
                <c:pt idx="68">
                  <c:v>-6.5</c:v>
                </c:pt>
                <c:pt idx="69">
                  <c:v>-6.5</c:v>
                </c:pt>
                <c:pt idx="70">
                  <c:v>-6.9</c:v>
                </c:pt>
                <c:pt idx="71">
                  <c:v>-14.3</c:v>
                </c:pt>
                <c:pt idx="72">
                  <c:v>-8.5</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-15.2</c:v>
                </c:pt>
                <c:pt idx="116">
                  <c:v>-16.5</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numCache>
            </c:numRef>
          </c:yVal>
          <c:smooth val="0"/>
          <c:extLst>
            <c:ext xmlns:c16="http://schemas.microsoft.com/office/drawing/2014/chart" uri="{C3380CC4-5D6E-409C-BE32-E72D297353CC}">
              <c16:uniqueId val="{00000004-508E-485B-A85F-0EC1190CB3EC}"/>
            </c:ext>
          </c:extLst>
        </c:ser>
        <c:ser>
          <c:idx val="5"/>
          <c:order val="5"/>
          <c:tx>
            <c:strRef>
              <c:f>'Heterodyne (300GHz帯抽出)'!$AL$1</c:f>
              <c:strCache>
                <c:ptCount val="1"/>
                <c:pt idx="0">
                  <c:v>CG mHEMT</c:v>
                </c:pt>
              </c:strCache>
            </c:strRef>
          </c:tx>
          <c:spPr>
            <a:ln w="25400" cap="rnd">
              <a:noFill/>
              <a:round/>
            </a:ln>
            <a:effectLst/>
          </c:spPr>
          <c:marker>
            <c:symbol val="circle"/>
            <c:size val="5"/>
            <c:spPr>
              <a:solidFill>
                <a:schemeClr val="accent6"/>
              </a:solidFill>
              <a:ln w="9525">
                <a:solidFill>
                  <a:schemeClr val="accent6"/>
                </a:solidFill>
              </a:ln>
              <a:effectLst/>
            </c:spPr>
          </c:marker>
          <c:xVal>
            <c:numRef>
              <c:f>'Heterodyne (300GHz帯抽出)'!$C$2:$C$148</c:f>
              <c:numCache>
                <c:formatCode>General</c:formatCode>
                <c:ptCount val="147"/>
                <c:pt idx="0">
                  <c:v>304</c:v>
                </c:pt>
                <c:pt idx="1">
                  <c:v>304</c:v>
                </c:pt>
                <c:pt idx="3">
                  <c:v>62.5</c:v>
                </c:pt>
                <c:pt idx="4">
                  <c:v>75</c:v>
                </c:pt>
                <c:pt idx="5">
                  <c:v>92.5</c:v>
                </c:pt>
                <c:pt idx="6">
                  <c:v>115</c:v>
                </c:pt>
                <c:pt idx="7">
                  <c:v>140</c:v>
                </c:pt>
                <c:pt idx="8">
                  <c:v>180</c:v>
                </c:pt>
                <c:pt idx="9">
                  <c:v>215</c:v>
                </c:pt>
                <c:pt idx="10">
                  <c:v>275</c:v>
                </c:pt>
                <c:pt idx="11">
                  <c:v>330</c:v>
                </c:pt>
                <c:pt idx="12">
                  <c:v>415</c:v>
                </c:pt>
                <c:pt idx="13">
                  <c:v>500</c:v>
                </c:pt>
                <c:pt idx="14">
                  <c:v>625</c:v>
                </c:pt>
                <c:pt idx="15">
                  <c:v>750</c:v>
                </c:pt>
                <c:pt idx="16">
                  <c:v>925</c:v>
                </c:pt>
                <c:pt idx="17">
                  <c:v>1150</c:v>
                </c:pt>
                <c:pt idx="18">
                  <c:v>1400</c:v>
                </c:pt>
                <c:pt idx="19">
                  <c:v>2750</c:v>
                </c:pt>
                <c:pt idx="21">
                  <c:v>62.5</c:v>
                </c:pt>
                <c:pt idx="22">
                  <c:v>75</c:v>
                </c:pt>
                <c:pt idx="23">
                  <c:v>92.5</c:v>
                </c:pt>
                <c:pt idx="24">
                  <c:v>115</c:v>
                </c:pt>
                <c:pt idx="25">
                  <c:v>140</c:v>
                </c:pt>
                <c:pt idx="26">
                  <c:v>180</c:v>
                </c:pt>
                <c:pt idx="27">
                  <c:v>215</c:v>
                </c:pt>
                <c:pt idx="28">
                  <c:v>275</c:v>
                </c:pt>
                <c:pt idx="29">
                  <c:v>330</c:v>
                </c:pt>
                <c:pt idx="30">
                  <c:v>415</c:v>
                </c:pt>
                <c:pt idx="31">
                  <c:v>500</c:v>
                </c:pt>
                <c:pt idx="32">
                  <c:v>625</c:v>
                </c:pt>
                <c:pt idx="33">
                  <c:v>750</c:v>
                </c:pt>
                <c:pt idx="34">
                  <c:v>925</c:v>
                </c:pt>
                <c:pt idx="35">
                  <c:v>1150</c:v>
                </c:pt>
                <c:pt idx="37">
                  <c:v>308</c:v>
                </c:pt>
                <c:pt idx="38">
                  <c:v>275</c:v>
                </c:pt>
                <c:pt idx="39">
                  <c:v>330</c:v>
                </c:pt>
                <c:pt idx="40">
                  <c:v>415</c:v>
                </c:pt>
                <c:pt idx="41">
                  <c:v>240</c:v>
                </c:pt>
                <c:pt idx="42">
                  <c:v>290</c:v>
                </c:pt>
                <c:pt idx="43">
                  <c:v>400</c:v>
                </c:pt>
                <c:pt idx="44">
                  <c:v>230</c:v>
                </c:pt>
                <c:pt idx="45">
                  <c:v>290</c:v>
                </c:pt>
                <c:pt idx="46">
                  <c:v>266</c:v>
                </c:pt>
                <c:pt idx="47">
                  <c:v>240</c:v>
                </c:pt>
                <c:pt idx="48">
                  <c:v>240</c:v>
                </c:pt>
                <c:pt idx="49">
                  <c:v>240</c:v>
                </c:pt>
                <c:pt idx="50">
                  <c:v>320</c:v>
                </c:pt>
                <c:pt idx="51">
                  <c:v>200</c:v>
                </c:pt>
                <c:pt idx="52">
                  <c:v>240</c:v>
                </c:pt>
                <c:pt idx="54">
                  <c:v>670</c:v>
                </c:pt>
                <c:pt idx="55">
                  <c:v>670</c:v>
                </c:pt>
                <c:pt idx="56">
                  <c:v>670</c:v>
                </c:pt>
                <c:pt idx="57">
                  <c:v>670</c:v>
                </c:pt>
                <c:pt idx="58">
                  <c:v>670</c:v>
                </c:pt>
                <c:pt idx="59">
                  <c:v>670</c:v>
                </c:pt>
                <c:pt idx="60">
                  <c:v>291</c:v>
                </c:pt>
                <c:pt idx="61">
                  <c:v>291</c:v>
                </c:pt>
                <c:pt idx="62">
                  <c:v>291</c:v>
                </c:pt>
                <c:pt idx="63">
                  <c:v>204</c:v>
                </c:pt>
                <c:pt idx="64">
                  <c:v>202</c:v>
                </c:pt>
                <c:pt idx="65">
                  <c:v>195</c:v>
                </c:pt>
                <c:pt idx="66">
                  <c:v>118.5</c:v>
                </c:pt>
                <c:pt idx="67">
                  <c:v>117.5</c:v>
                </c:pt>
                <c:pt idx="68">
                  <c:v>116</c:v>
                </c:pt>
                <c:pt idx="69">
                  <c:v>115</c:v>
                </c:pt>
                <c:pt idx="70">
                  <c:v>125</c:v>
                </c:pt>
                <c:pt idx="71">
                  <c:v>125</c:v>
                </c:pt>
                <c:pt idx="72">
                  <c:v>125</c:v>
                </c:pt>
                <c:pt idx="73">
                  <c:v>400.005</c:v>
                </c:pt>
                <c:pt idx="74">
                  <c:v>370.005</c:v>
                </c:pt>
                <c:pt idx="75">
                  <c:v>300.10000000000002</c:v>
                </c:pt>
                <c:pt idx="76">
                  <c:v>301</c:v>
                </c:pt>
                <c:pt idx="77">
                  <c:v>301</c:v>
                </c:pt>
                <c:pt idx="78">
                  <c:v>241</c:v>
                </c:pt>
                <c:pt idx="79">
                  <c:v>300.05</c:v>
                </c:pt>
                <c:pt idx="80">
                  <c:v>300.05</c:v>
                </c:pt>
                <c:pt idx="81">
                  <c:v>300.05</c:v>
                </c:pt>
                <c:pt idx="82">
                  <c:v>300.10000000000002</c:v>
                </c:pt>
                <c:pt idx="83">
                  <c:v>300.10000000000002</c:v>
                </c:pt>
                <c:pt idx="84">
                  <c:v>600.1</c:v>
                </c:pt>
                <c:pt idx="85">
                  <c:v>600.1</c:v>
                </c:pt>
                <c:pt idx="86">
                  <c:v>235</c:v>
                </c:pt>
                <c:pt idx="87">
                  <c:v>260</c:v>
                </c:pt>
                <c:pt idx="88">
                  <c:v>180</c:v>
                </c:pt>
                <c:pt idx="89">
                  <c:v>200.1</c:v>
                </c:pt>
                <c:pt idx="90">
                  <c:v>200.1</c:v>
                </c:pt>
                <c:pt idx="91">
                  <c:v>140.19999999999999</c:v>
                </c:pt>
                <c:pt idx="92">
                  <c:v>140.1</c:v>
                </c:pt>
                <c:pt idx="93">
                  <c:v>120</c:v>
                </c:pt>
                <c:pt idx="94">
                  <c:v>120</c:v>
                </c:pt>
                <c:pt idx="95">
                  <c:v>120</c:v>
                </c:pt>
                <c:pt idx="96">
                  <c:v>180</c:v>
                </c:pt>
                <c:pt idx="97">
                  <c:v>220</c:v>
                </c:pt>
                <c:pt idx="98">
                  <c:v>92.5</c:v>
                </c:pt>
                <c:pt idx="99">
                  <c:v>97</c:v>
                </c:pt>
                <c:pt idx="100">
                  <c:v>300</c:v>
                </c:pt>
                <c:pt idx="101">
                  <c:v>338</c:v>
                </c:pt>
                <c:pt idx="102">
                  <c:v>270</c:v>
                </c:pt>
                <c:pt idx="103">
                  <c:v>298</c:v>
                </c:pt>
                <c:pt idx="104">
                  <c:v>187</c:v>
                </c:pt>
                <c:pt idx="105">
                  <c:v>195.5</c:v>
                </c:pt>
                <c:pt idx="106">
                  <c:v>140</c:v>
                </c:pt>
                <c:pt idx="107">
                  <c:v>140</c:v>
                </c:pt>
                <c:pt idx="108">
                  <c:v>140</c:v>
                </c:pt>
                <c:pt idx="109">
                  <c:v>140</c:v>
                </c:pt>
                <c:pt idx="110">
                  <c:v>140</c:v>
                </c:pt>
                <c:pt idx="111">
                  <c:v>143</c:v>
                </c:pt>
                <c:pt idx="112">
                  <c:v>77</c:v>
                </c:pt>
                <c:pt idx="113">
                  <c:v>77.400000000000006</c:v>
                </c:pt>
                <c:pt idx="114">
                  <c:v>200</c:v>
                </c:pt>
                <c:pt idx="115">
                  <c:v>178</c:v>
                </c:pt>
                <c:pt idx="116">
                  <c:v>180</c:v>
                </c:pt>
                <c:pt idx="117">
                  <c:v>210</c:v>
                </c:pt>
                <c:pt idx="118">
                  <c:v>210</c:v>
                </c:pt>
                <c:pt idx="119">
                  <c:v>250</c:v>
                </c:pt>
                <c:pt idx="120">
                  <c:v>297.5</c:v>
                </c:pt>
                <c:pt idx="121">
                  <c:v>290</c:v>
                </c:pt>
                <c:pt idx="122">
                  <c:v>220</c:v>
                </c:pt>
                <c:pt idx="123">
                  <c:v>200</c:v>
                </c:pt>
                <c:pt idx="124">
                  <c:v>200</c:v>
                </c:pt>
                <c:pt idx="125">
                  <c:v>200</c:v>
                </c:pt>
                <c:pt idx="126">
                  <c:v>200</c:v>
                </c:pt>
                <c:pt idx="127">
                  <c:v>260</c:v>
                </c:pt>
                <c:pt idx="128">
                  <c:v>226</c:v>
                </c:pt>
                <c:pt idx="130">
                  <c:v>220</c:v>
                </c:pt>
                <c:pt idx="131">
                  <c:v>320</c:v>
                </c:pt>
                <c:pt idx="132">
                  <c:v>245</c:v>
                </c:pt>
                <c:pt idx="133">
                  <c:v>240</c:v>
                </c:pt>
                <c:pt idx="134">
                  <c:v>240</c:v>
                </c:pt>
                <c:pt idx="135">
                  <c:v>230</c:v>
                </c:pt>
                <c:pt idx="136">
                  <c:v>240</c:v>
                </c:pt>
                <c:pt idx="137">
                  <c:v>260</c:v>
                </c:pt>
                <c:pt idx="138">
                  <c:v>283</c:v>
                </c:pt>
                <c:pt idx="139">
                  <c:v>240</c:v>
                </c:pt>
                <c:pt idx="140">
                  <c:v>294</c:v>
                </c:pt>
                <c:pt idx="141">
                  <c:v>300</c:v>
                </c:pt>
                <c:pt idx="142">
                  <c:v>256</c:v>
                </c:pt>
              </c:numCache>
            </c:numRef>
          </c:xVal>
          <c:yVal>
            <c:numRef>
              <c:f>'Heterodyne (300GHz帯抽出)'!$AL$2:$AL$148</c:f>
              <c:numCache>
                <c:formatCode>General</c:formatCode>
                <c:ptCount val="14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-20</c:v>
                </c:pt>
                <c:pt idx="74">
                  <c:v>-7</c:v>
                </c:pt>
                <c:pt idx="75">
                  <c:v>-1</c:v>
                </c:pt>
                <c:pt idx="76">
                  <c:v>-15</c:v>
                </c:pt>
                <c:pt idx="77">
                  <c:v>7</c:v>
                </c:pt>
                <c:pt idx="78">
                  <c:v>-7</c:v>
                </c:pt>
                <c:pt idx="79">
                  <c:v>-20</c:v>
                </c:pt>
                <c:pt idx="80">
                  <c:v>-12</c:v>
                </c:pt>
                <c:pt idx="81">
                  <c:v>3</c:v>
                </c:pt>
                <c:pt idx="82">
                  <c:v>15</c:v>
                </c:pt>
                <c:pt idx="83">
                  <c:v>13.7</c:v>
                </c:pt>
                <c:pt idx="84">
                  <c:v>-11.2</c:v>
                </c:pt>
                <c:pt idx="85">
                  <c:v>-13.3</c:v>
                </c:pt>
                <c:pt idx="86">
                  <c:v>-17</c:v>
                </c:pt>
                <c:pt idx="87">
                  <c:v>4.7</c:v>
                </c:pt>
                <c:pt idx="88">
                  <c:v>-12</c:v>
                </c:pt>
                <c:pt idx="89">
                  <c:v>-19.3</c:v>
                </c:pt>
                <c:pt idx="90">
                  <c:v>-18.399999999999999</c:v>
                </c:pt>
                <c:pt idx="91">
                  <c:v>-15.5</c:v>
                </c:pt>
                <c:pt idx="92">
                  <c:v>0.5</c:v>
                </c:pt>
                <c:pt idx="93">
                  <c:v>10.5</c:v>
                </c:pt>
                <c:pt idx="94">
                  <c:v>8.1999999999999993</c:v>
                </c:pt>
                <c:pt idx="95">
                  <c:v>11</c:v>
                </c:pt>
                <c:pt idx="96">
                  <c:v>6</c:v>
                </c:pt>
                <c:pt idx="97">
                  <c:v>3.2</c:v>
                </c:pt>
                <c:pt idx="98">
                  <c:v>12.25</c:v>
                </c:pt>
                <c:pt idx="99">
                  <c:v>-15</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-10</c:v>
                </c:pt>
                <c:pt idx="115">
                  <c:v>#N/A</c:v>
                </c:pt>
                <c:pt idx="116">
                  <c:v>#N/A</c:v>
                </c:pt>
                <c:pt idx="117">
                  <c:v>2.8</c:v>
                </c:pt>
                <c:pt idx="118">
                  <c:v>-8.6999999999999993</c:v>
                </c:pt>
                <c:pt idx="119">
                  <c:v>-11.5</c:v>
                </c:pt>
                <c:pt idx="120">
                  <c:v>6.5</c:v>
                </c:pt>
                <c:pt idx="121">
                  <c:v>-19</c:v>
                </c:pt>
                <c:pt idx="122">
                  <c:v>2</c:v>
                </c:pt>
                <c:pt idx="123">
                  <c:v>15.4</c:v>
                </c:pt>
                <c:pt idx="124">
                  <c:v>-8</c:v>
                </c:pt>
                <c:pt idx="125">
                  <c:v>11.2</c:v>
                </c:pt>
                <c:pt idx="126">
                  <c:v>-12.2</c:v>
                </c:pt>
                <c:pt idx="127">
                  <c:v>4.7</c:v>
                </c:pt>
                <c:pt idx="128">
                  <c:v>1.5</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numCache>
            </c:numRef>
          </c:yVal>
          <c:smooth val="0"/>
          <c:extLst>
            <c:ext xmlns:c16="http://schemas.microsoft.com/office/drawing/2014/chart" uri="{C3380CC4-5D6E-409C-BE32-E72D297353CC}">
              <c16:uniqueId val="{00000005-508E-485B-A85F-0EC1190CB3EC}"/>
            </c:ext>
          </c:extLst>
        </c:ser>
        <c:ser>
          <c:idx val="6"/>
          <c:order val="6"/>
          <c:tx>
            <c:strRef>
              <c:f>'Heterodyne (300GHz帯抽出)'!$AM$1</c:f>
              <c:strCache>
                <c:ptCount val="1"/>
                <c:pt idx="0">
                  <c:v>CG InP HBT</c:v>
                </c:pt>
              </c:strCache>
            </c:strRef>
          </c:tx>
          <c:spPr>
            <a:ln w="25400" cap="rnd">
              <a:noFill/>
              <a:round/>
            </a:ln>
            <a:effectLst/>
          </c:spPr>
          <c:marker>
            <c:symbol val="circle"/>
            <c:size val="5"/>
            <c:spPr>
              <a:solidFill>
                <a:schemeClr val="accent1">
                  <a:lumMod val="60000"/>
                </a:schemeClr>
              </a:solidFill>
              <a:ln w="9525">
                <a:solidFill>
                  <a:schemeClr val="accent1">
                    <a:lumMod val="60000"/>
                  </a:schemeClr>
                </a:solidFill>
              </a:ln>
              <a:effectLst/>
            </c:spPr>
          </c:marker>
          <c:xVal>
            <c:numRef>
              <c:f>'Heterodyne (300GHz帯抽出)'!$C$2:$C$148</c:f>
              <c:numCache>
                <c:formatCode>General</c:formatCode>
                <c:ptCount val="147"/>
                <c:pt idx="0">
                  <c:v>304</c:v>
                </c:pt>
                <c:pt idx="1">
                  <c:v>304</c:v>
                </c:pt>
                <c:pt idx="3">
                  <c:v>62.5</c:v>
                </c:pt>
                <c:pt idx="4">
                  <c:v>75</c:v>
                </c:pt>
                <c:pt idx="5">
                  <c:v>92.5</c:v>
                </c:pt>
                <c:pt idx="6">
                  <c:v>115</c:v>
                </c:pt>
                <c:pt idx="7">
                  <c:v>140</c:v>
                </c:pt>
                <c:pt idx="8">
                  <c:v>180</c:v>
                </c:pt>
                <c:pt idx="9">
                  <c:v>215</c:v>
                </c:pt>
                <c:pt idx="10">
                  <c:v>275</c:v>
                </c:pt>
                <c:pt idx="11">
                  <c:v>330</c:v>
                </c:pt>
                <c:pt idx="12">
                  <c:v>415</c:v>
                </c:pt>
                <c:pt idx="13">
                  <c:v>500</c:v>
                </c:pt>
                <c:pt idx="14">
                  <c:v>625</c:v>
                </c:pt>
                <c:pt idx="15">
                  <c:v>750</c:v>
                </c:pt>
                <c:pt idx="16">
                  <c:v>925</c:v>
                </c:pt>
                <c:pt idx="17">
                  <c:v>1150</c:v>
                </c:pt>
                <c:pt idx="18">
                  <c:v>1400</c:v>
                </c:pt>
                <c:pt idx="19">
                  <c:v>2750</c:v>
                </c:pt>
                <c:pt idx="21">
                  <c:v>62.5</c:v>
                </c:pt>
                <c:pt idx="22">
                  <c:v>75</c:v>
                </c:pt>
                <c:pt idx="23">
                  <c:v>92.5</c:v>
                </c:pt>
                <c:pt idx="24">
                  <c:v>115</c:v>
                </c:pt>
                <c:pt idx="25">
                  <c:v>140</c:v>
                </c:pt>
                <c:pt idx="26">
                  <c:v>180</c:v>
                </c:pt>
                <c:pt idx="27">
                  <c:v>215</c:v>
                </c:pt>
                <c:pt idx="28">
                  <c:v>275</c:v>
                </c:pt>
                <c:pt idx="29">
                  <c:v>330</c:v>
                </c:pt>
                <c:pt idx="30">
                  <c:v>415</c:v>
                </c:pt>
                <c:pt idx="31">
                  <c:v>500</c:v>
                </c:pt>
                <c:pt idx="32">
                  <c:v>625</c:v>
                </c:pt>
                <c:pt idx="33">
                  <c:v>750</c:v>
                </c:pt>
                <c:pt idx="34">
                  <c:v>925</c:v>
                </c:pt>
                <c:pt idx="35">
                  <c:v>1150</c:v>
                </c:pt>
                <c:pt idx="37">
                  <c:v>308</c:v>
                </c:pt>
                <c:pt idx="38">
                  <c:v>275</c:v>
                </c:pt>
                <c:pt idx="39">
                  <c:v>330</c:v>
                </c:pt>
                <c:pt idx="40">
                  <c:v>415</c:v>
                </c:pt>
                <c:pt idx="41">
                  <c:v>240</c:v>
                </c:pt>
                <c:pt idx="42">
                  <c:v>290</c:v>
                </c:pt>
                <c:pt idx="43">
                  <c:v>400</c:v>
                </c:pt>
                <c:pt idx="44">
                  <c:v>230</c:v>
                </c:pt>
                <c:pt idx="45">
                  <c:v>290</c:v>
                </c:pt>
                <c:pt idx="46">
                  <c:v>266</c:v>
                </c:pt>
                <c:pt idx="47">
                  <c:v>240</c:v>
                </c:pt>
                <c:pt idx="48">
                  <c:v>240</c:v>
                </c:pt>
                <c:pt idx="49">
                  <c:v>240</c:v>
                </c:pt>
                <c:pt idx="50">
                  <c:v>320</c:v>
                </c:pt>
                <c:pt idx="51">
                  <c:v>200</c:v>
                </c:pt>
                <c:pt idx="52">
                  <c:v>240</c:v>
                </c:pt>
                <c:pt idx="54">
                  <c:v>670</c:v>
                </c:pt>
                <c:pt idx="55">
                  <c:v>670</c:v>
                </c:pt>
                <c:pt idx="56">
                  <c:v>670</c:v>
                </c:pt>
                <c:pt idx="57">
                  <c:v>670</c:v>
                </c:pt>
                <c:pt idx="58">
                  <c:v>670</c:v>
                </c:pt>
                <c:pt idx="59">
                  <c:v>670</c:v>
                </c:pt>
                <c:pt idx="60">
                  <c:v>291</c:v>
                </c:pt>
                <c:pt idx="61">
                  <c:v>291</c:v>
                </c:pt>
                <c:pt idx="62">
                  <c:v>291</c:v>
                </c:pt>
                <c:pt idx="63">
                  <c:v>204</c:v>
                </c:pt>
                <c:pt idx="64">
                  <c:v>202</c:v>
                </c:pt>
                <c:pt idx="65">
                  <c:v>195</c:v>
                </c:pt>
                <c:pt idx="66">
                  <c:v>118.5</c:v>
                </c:pt>
                <c:pt idx="67">
                  <c:v>117.5</c:v>
                </c:pt>
                <c:pt idx="68">
                  <c:v>116</c:v>
                </c:pt>
                <c:pt idx="69">
                  <c:v>115</c:v>
                </c:pt>
                <c:pt idx="70">
                  <c:v>125</c:v>
                </c:pt>
                <c:pt idx="71">
                  <c:v>125</c:v>
                </c:pt>
                <c:pt idx="72">
                  <c:v>125</c:v>
                </c:pt>
                <c:pt idx="73">
                  <c:v>400.005</c:v>
                </c:pt>
                <c:pt idx="74">
                  <c:v>370.005</c:v>
                </c:pt>
                <c:pt idx="75">
                  <c:v>300.10000000000002</c:v>
                </c:pt>
                <c:pt idx="76">
                  <c:v>301</c:v>
                </c:pt>
                <c:pt idx="77">
                  <c:v>301</c:v>
                </c:pt>
                <c:pt idx="78">
                  <c:v>241</c:v>
                </c:pt>
                <c:pt idx="79">
                  <c:v>300.05</c:v>
                </c:pt>
                <c:pt idx="80">
                  <c:v>300.05</c:v>
                </c:pt>
                <c:pt idx="81">
                  <c:v>300.05</c:v>
                </c:pt>
                <c:pt idx="82">
                  <c:v>300.10000000000002</c:v>
                </c:pt>
                <c:pt idx="83">
                  <c:v>300.10000000000002</c:v>
                </c:pt>
                <c:pt idx="84">
                  <c:v>600.1</c:v>
                </c:pt>
                <c:pt idx="85">
                  <c:v>600.1</c:v>
                </c:pt>
                <c:pt idx="86">
                  <c:v>235</c:v>
                </c:pt>
                <c:pt idx="87">
                  <c:v>260</c:v>
                </c:pt>
                <c:pt idx="88">
                  <c:v>180</c:v>
                </c:pt>
                <c:pt idx="89">
                  <c:v>200.1</c:v>
                </c:pt>
                <c:pt idx="90">
                  <c:v>200.1</c:v>
                </c:pt>
                <c:pt idx="91">
                  <c:v>140.19999999999999</c:v>
                </c:pt>
                <c:pt idx="92">
                  <c:v>140.1</c:v>
                </c:pt>
                <c:pt idx="93">
                  <c:v>120</c:v>
                </c:pt>
                <c:pt idx="94">
                  <c:v>120</c:v>
                </c:pt>
                <c:pt idx="95">
                  <c:v>120</c:v>
                </c:pt>
                <c:pt idx="96">
                  <c:v>180</c:v>
                </c:pt>
                <c:pt idx="97">
                  <c:v>220</c:v>
                </c:pt>
                <c:pt idx="98">
                  <c:v>92.5</c:v>
                </c:pt>
                <c:pt idx="99">
                  <c:v>97</c:v>
                </c:pt>
                <c:pt idx="100">
                  <c:v>300</c:v>
                </c:pt>
                <c:pt idx="101">
                  <c:v>338</c:v>
                </c:pt>
                <c:pt idx="102">
                  <c:v>270</c:v>
                </c:pt>
                <c:pt idx="103">
                  <c:v>298</c:v>
                </c:pt>
                <c:pt idx="104">
                  <c:v>187</c:v>
                </c:pt>
                <c:pt idx="105">
                  <c:v>195.5</c:v>
                </c:pt>
                <c:pt idx="106">
                  <c:v>140</c:v>
                </c:pt>
                <c:pt idx="107">
                  <c:v>140</c:v>
                </c:pt>
                <c:pt idx="108">
                  <c:v>140</c:v>
                </c:pt>
                <c:pt idx="109">
                  <c:v>140</c:v>
                </c:pt>
                <c:pt idx="110">
                  <c:v>140</c:v>
                </c:pt>
                <c:pt idx="111">
                  <c:v>143</c:v>
                </c:pt>
                <c:pt idx="112">
                  <c:v>77</c:v>
                </c:pt>
                <c:pt idx="113">
                  <c:v>77.400000000000006</c:v>
                </c:pt>
                <c:pt idx="114">
                  <c:v>200</c:v>
                </c:pt>
                <c:pt idx="115">
                  <c:v>178</c:v>
                </c:pt>
                <c:pt idx="116">
                  <c:v>180</c:v>
                </c:pt>
                <c:pt idx="117">
                  <c:v>210</c:v>
                </c:pt>
                <c:pt idx="118">
                  <c:v>210</c:v>
                </c:pt>
                <c:pt idx="119">
                  <c:v>250</c:v>
                </c:pt>
                <c:pt idx="120">
                  <c:v>297.5</c:v>
                </c:pt>
                <c:pt idx="121">
                  <c:v>290</c:v>
                </c:pt>
                <c:pt idx="122">
                  <c:v>220</c:v>
                </c:pt>
                <c:pt idx="123">
                  <c:v>200</c:v>
                </c:pt>
                <c:pt idx="124">
                  <c:v>200</c:v>
                </c:pt>
                <c:pt idx="125">
                  <c:v>200</c:v>
                </c:pt>
                <c:pt idx="126">
                  <c:v>200</c:v>
                </c:pt>
                <c:pt idx="127">
                  <c:v>260</c:v>
                </c:pt>
                <c:pt idx="128">
                  <c:v>226</c:v>
                </c:pt>
                <c:pt idx="130">
                  <c:v>220</c:v>
                </c:pt>
                <c:pt idx="131">
                  <c:v>320</c:v>
                </c:pt>
                <c:pt idx="132">
                  <c:v>245</c:v>
                </c:pt>
                <c:pt idx="133">
                  <c:v>240</c:v>
                </c:pt>
                <c:pt idx="134">
                  <c:v>240</c:v>
                </c:pt>
                <c:pt idx="135">
                  <c:v>230</c:v>
                </c:pt>
                <c:pt idx="136">
                  <c:v>240</c:v>
                </c:pt>
                <c:pt idx="137">
                  <c:v>260</c:v>
                </c:pt>
                <c:pt idx="138">
                  <c:v>283</c:v>
                </c:pt>
                <c:pt idx="139">
                  <c:v>240</c:v>
                </c:pt>
                <c:pt idx="140">
                  <c:v>294</c:v>
                </c:pt>
                <c:pt idx="141">
                  <c:v>300</c:v>
                </c:pt>
                <c:pt idx="142">
                  <c:v>256</c:v>
                </c:pt>
              </c:numCache>
            </c:numRef>
          </c:xVal>
          <c:yVal>
            <c:numRef>
              <c:f>'Heterodyne (300GHz帯抽出)'!$AM$2:$AM$148</c:f>
              <c:numCache>
                <c:formatCode>General</c:formatCode>
                <c:ptCount val="14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26</c:v>
                </c:pt>
                <c:pt idx="101">
                  <c:v>11.8</c:v>
                </c:pt>
                <c:pt idx="102">
                  <c:v>7.5</c:v>
                </c:pt>
                <c:pt idx="103">
                  <c:v>26</c:v>
                </c:pt>
                <c:pt idx="104">
                  <c:v>-12.4</c:v>
                </c:pt>
                <c:pt idx="105">
                  <c:v>1.6</c:v>
                </c:pt>
                <c:pt idx="106">
                  <c:v>-3</c:v>
                </c:pt>
                <c:pt idx="107">
                  <c:v>-1</c:v>
                </c:pt>
                <c:pt idx="108">
                  <c:v>-5</c:v>
                </c:pt>
                <c:pt idx="109">
                  <c:v>-4</c:v>
                </c:pt>
                <c:pt idx="110">
                  <c:v>14</c:v>
                </c:pt>
                <c:pt idx="111">
                  <c:v>15</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numCache>
            </c:numRef>
          </c:yVal>
          <c:smooth val="0"/>
          <c:extLst>
            <c:ext xmlns:c16="http://schemas.microsoft.com/office/drawing/2014/chart" uri="{C3380CC4-5D6E-409C-BE32-E72D297353CC}">
              <c16:uniqueId val="{00000006-508E-485B-A85F-0EC1190CB3EC}"/>
            </c:ext>
          </c:extLst>
        </c:ser>
        <c:dLbls>
          <c:showLegendKey val="0"/>
          <c:showVal val="0"/>
          <c:showCatName val="0"/>
          <c:showSerName val="0"/>
          <c:showPercent val="0"/>
          <c:showBubbleSize val="0"/>
        </c:dLbls>
        <c:axId val="760278271"/>
        <c:axId val="757937551"/>
      </c:scatterChart>
      <c:valAx>
        <c:axId val="760278271"/>
        <c:scaling>
          <c:orientation val="minMax"/>
          <c:max val="1000"/>
        </c:scaling>
        <c:delete val="0"/>
        <c:axPos val="b"/>
        <c:title>
          <c:tx>
            <c:rich>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r>
                  <a:rPr lang="en-US"/>
                  <a:t>Frequency (GHz)</a:t>
                </a:r>
              </a:p>
            </c:rich>
          </c:tx>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ja-JP"/>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ja-JP"/>
          </a:p>
        </c:txPr>
        <c:crossAx val="757937551"/>
        <c:crossesAt val="-50"/>
        <c:crossBetween val="midCat"/>
      </c:valAx>
      <c:valAx>
        <c:axId val="757937551"/>
        <c:scaling>
          <c:orientation val="minMax"/>
        </c:scaling>
        <c:delete val="0"/>
        <c:axPos val="l"/>
        <c:title>
          <c:tx>
            <c:rich>
              <a:bodyPr rot="-54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r>
                  <a:rPr lang="en-US"/>
                  <a:t>CG</a:t>
                </a:r>
                <a:r>
                  <a:rPr lang="en-US" baseline="0"/>
                  <a:t> </a:t>
                </a:r>
                <a:r>
                  <a:rPr lang="en-US"/>
                  <a:t>(dB)</a:t>
                </a:r>
              </a:p>
            </c:rich>
          </c:tx>
          <c:overlay val="0"/>
          <c:spPr>
            <a:noFill/>
            <a:ln>
              <a:noFill/>
            </a:ln>
            <a:effectLst/>
          </c:spPr>
          <c:txPr>
            <a:bodyPr rot="-54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ja-JP"/>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ja-JP"/>
          </a:p>
        </c:txPr>
        <c:crossAx val="760278271"/>
        <c:crosses val="autoZero"/>
        <c:crossBetween val="midCat"/>
      </c:valAx>
      <c:spPr>
        <a:noFill/>
        <a:ln>
          <a:solidFill>
            <a:schemeClr val="tx1"/>
          </a:solidFill>
        </a:ln>
        <a:effectLst/>
      </c:spPr>
    </c:plotArea>
    <c:legend>
      <c:legendPos val="b"/>
      <c:layout>
        <c:manualLayout>
          <c:xMode val="edge"/>
          <c:yMode val="edge"/>
          <c:x val="0.71649451416289922"/>
          <c:y val="0.11795531832735789"/>
          <c:w val="0.22934439743190685"/>
          <c:h val="0.42151381706712288"/>
        </c:manualLayout>
      </c:layout>
      <c:overlay val="0"/>
      <c:spPr>
        <a:noFill/>
        <a:ln>
          <a:solidFill>
            <a:schemeClr val="tx1"/>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600">
          <a:solidFill>
            <a:sysClr val="windowText" lastClr="000000"/>
          </a:solidFill>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 Id="rId4"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1</xdr:col>
      <xdr:colOff>623456</xdr:colOff>
      <xdr:row>2</xdr:row>
      <xdr:rowOff>152399</xdr:rowOff>
    </xdr:from>
    <xdr:to>
      <xdr:col>4</xdr:col>
      <xdr:colOff>568037</xdr:colOff>
      <xdr:row>6</xdr:row>
      <xdr:rowOff>55418</xdr:rowOff>
    </xdr:to>
    <xdr:sp macro="" textlink="">
      <xdr:nvSpPr>
        <xdr:cNvPr id="5" name="吹き出し: 四角形 4">
          <a:extLst>
            <a:ext uri="{FF2B5EF4-FFF2-40B4-BE49-F238E27FC236}">
              <a16:creationId xmlns:a16="http://schemas.microsoft.com/office/drawing/2014/main" id="{547E3BE3-58B7-4CE5-957E-3FB274688ADC}"/>
            </a:ext>
          </a:extLst>
        </xdr:cNvPr>
        <xdr:cNvSpPr/>
      </xdr:nvSpPr>
      <xdr:spPr>
        <a:xfrm>
          <a:off x="1288474" y="623454"/>
          <a:ext cx="1939636" cy="845128"/>
        </a:xfrm>
        <a:prstGeom prst="wedgeRectCallout">
          <a:avLst>
            <a:gd name="adj1" fmla="val -36639"/>
            <a:gd name="adj2" fmla="val -10892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グラフを作るため周波数帯域の最大周波数を抜き出しました</a:t>
          </a:r>
        </a:p>
      </xdr:txBody>
    </xdr:sp>
    <xdr:clientData/>
  </xdr:twoCellAnchor>
  <xdr:twoCellAnchor>
    <xdr:from>
      <xdr:col>2</xdr:col>
      <xdr:colOff>217715</xdr:colOff>
      <xdr:row>23</xdr:row>
      <xdr:rowOff>176894</xdr:rowOff>
    </xdr:from>
    <xdr:to>
      <xdr:col>5</xdr:col>
      <xdr:colOff>199406</xdr:colOff>
      <xdr:row>27</xdr:row>
      <xdr:rowOff>231322</xdr:rowOff>
    </xdr:to>
    <xdr:sp macro="" textlink="">
      <xdr:nvSpPr>
        <xdr:cNvPr id="8" name="吹き出し: 四角形 7">
          <a:extLst>
            <a:ext uri="{FF2B5EF4-FFF2-40B4-BE49-F238E27FC236}">
              <a16:creationId xmlns:a16="http://schemas.microsoft.com/office/drawing/2014/main" id="{6338D787-0E21-4E6F-8986-643FF10C3ADB}"/>
            </a:ext>
          </a:extLst>
        </xdr:cNvPr>
        <xdr:cNvSpPr/>
      </xdr:nvSpPr>
      <xdr:spPr>
        <a:xfrm>
          <a:off x="1589315" y="5653769"/>
          <a:ext cx="2039091" cy="1006928"/>
        </a:xfrm>
        <a:prstGeom prst="wedgeRectCallout">
          <a:avLst>
            <a:gd name="adj1" fmla="val -36639"/>
            <a:gd name="adj2" fmla="val -10892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rgbClr val="FF0000"/>
              </a:solidFill>
            </a:rPr>
            <a:t>NEP</a:t>
          </a:r>
          <a:r>
            <a:rPr kumimoji="1" lang="ja-JP" altLang="en-US" sz="1100">
              <a:solidFill>
                <a:srgbClr val="FF0000"/>
              </a:solidFill>
            </a:rPr>
            <a:t>などは、周波数帯域の中央付近の値になっていますので、中心周波数に変更しました</a:t>
          </a:r>
        </a:p>
      </xdr:txBody>
    </xdr:sp>
    <xdr:clientData/>
  </xdr:twoCellAnchor>
  <xdr:twoCellAnchor>
    <xdr:from>
      <xdr:col>24</xdr:col>
      <xdr:colOff>428351</xdr:colOff>
      <xdr:row>2</xdr:row>
      <xdr:rowOff>131190</xdr:rowOff>
    </xdr:from>
    <xdr:to>
      <xdr:col>35</xdr:col>
      <xdr:colOff>366159</xdr:colOff>
      <xdr:row>25</xdr:row>
      <xdr:rowOff>44448</xdr:rowOff>
    </xdr:to>
    <xdr:graphicFrame macro="">
      <xdr:nvGraphicFramePr>
        <xdr:cNvPr id="2" name="グラフ 1">
          <a:extLst>
            <a:ext uri="{FF2B5EF4-FFF2-40B4-BE49-F238E27FC236}">
              <a16:creationId xmlns:a16="http://schemas.microsoft.com/office/drawing/2014/main" id="{569DE181-F21E-4395-B87D-D7215C7E85E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24</xdr:col>
      <xdr:colOff>438670</xdr:colOff>
      <xdr:row>26</xdr:row>
      <xdr:rowOff>63558</xdr:rowOff>
    </xdr:from>
    <xdr:to>
      <xdr:col>35</xdr:col>
      <xdr:colOff>365048</xdr:colOff>
      <xdr:row>48</xdr:row>
      <xdr:rowOff>207667</xdr:rowOff>
    </xdr:to>
    <xdr:graphicFrame macro="">
      <xdr:nvGraphicFramePr>
        <xdr:cNvPr id="9" name="グラフ 8">
          <a:extLst>
            <a:ext uri="{FF2B5EF4-FFF2-40B4-BE49-F238E27FC236}">
              <a16:creationId xmlns:a16="http://schemas.microsoft.com/office/drawing/2014/main" id="{30853674-8B38-4670-9DAF-B4D3525E4B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36</xdr:col>
      <xdr:colOff>623454</xdr:colOff>
      <xdr:row>2</xdr:row>
      <xdr:rowOff>155863</xdr:rowOff>
    </xdr:from>
    <xdr:to>
      <xdr:col>47</xdr:col>
      <xdr:colOff>555547</xdr:colOff>
      <xdr:row>25</xdr:row>
      <xdr:rowOff>63406</xdr:rowOff>
    </xdr:to>
    <xdr:graphicFrame macro="">
      <xdr:nvGraphicFramePr>
        <xdr:cNvPr id="10" name="グラフ 9">
          <a:extLst>
            <a:ext uri="{FF2B5EF4-FFF2-40B4-BE49-F238E27FC236}">
              <a16:creationId xmlns:a16="http://schemas.microsoft.com/office/drawing/2014/main" id="{8B3B644A-4CDD-4059-8957-14F637CD59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36</xdr:col>
      <xdr:colOff>623455</xdr:colOff>
      <xdr:row>26</xdr:row>
      <xdr:rowOff>86591</xdr:rowOff>
    </xdr:from>
    <xdr:to>
      <xdr:col>47</xdr:col>
      <xdr:colOff>555548</xdr:colOff>
      <xdr:row>48</xdr:row>
      <xdr:rowOff>219270</xdr:rowOff>
    </xdr:to>
    <xdr:graphicFrame macro="">
      <xdr:nvGraphicFramePr>
        <xdr:cNvPr id="7" name="グラフ 6">
          <a:extLst>
            <a:ext uri="{FF2B5EF4-FFF2-40B4-BE49-F238E27FC236}">
              <a16:creationId xmlns:a16="http://schemas.microsoft.com/office/drawing/2014/main" id="{C5756309-5F4E-421B-AE47-4A8DAB33E2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28</xdr:col>
      <xdr:colOff>207818</xdr:colOff>
      <xdr:row>6</xdr:row>
      <xdr:rowOff>228599</xdr:rowOff>
    </xdr:from>
    <xdr:to>
      <xdr:col>42</xdr:col>
      <xdr:colOff>526473</xdr:colOff>
      <xdr:row>29</xdr:row>
      <xdr:rowOff>69273</xdr:rowOff>
    </xdr:to>
    <xdr:graphicFrame macro="">
      <xdr:nvGraphicFramePr>
        <xdr:cNvPr id="3" name="グラフ 2">
          <a:extLst>
            <a:ext uri="{FF2B5EF4-FFF2-40B4-BE49-F238E27FC236}">
              <a16:creationId xmlns:a16="http://schemas.microsoft.com/office/drawing/2014/main" id="{F79F4944-89D2-4BF7-AD34-40CB8188445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28</xdr:col>
      <xdr:colOff>207818</xdr:colOff>
      <xdr:row>31</xdr:row>
      <xdr:rowOff>27709</xdr:rowOff>
    </xdr:from>
    <xdr:to>
      <xdr:col>42</xdr:col>
      <xdr:colOff>526473</xdr:colOff>
      <xdr:row>53</xdr:row>
      <xdr:rowOff>103910</xdr:rowOff>
    </xdr:to>
    <xdr:graphicFrame macro="">
      <xdr:nvGraphicFramePr>
        <xdr:cNvPr id="4" name="グラフ 3">
          <a:extLst>
            <a:ext uri="{FF2B5EF4-FFF2-40B4-BE49-F238E27FC236}">
              <a16:creationId xmlns:a16="http://schemas.microsoft.com/office/drawing/2014/main" id="{0AEE0040-14D1-41E9-B720-A1BE5E9FB2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83128</xdr:colOff>
      <xdr:row>3</xdr:row>
      <xdr:rowOff>96981</xdr:rowOff>
    </xdr:from>
    <xdr:to>
      <xdr:col>6</xdr:col>
      <xdr:colOff>27709</xdr:colOff>
      <xdr:row>7</xdr:row>
      <xdr:rowOff>0</xdr:rowOff>
    </xdr:to>
    <xdr:sp macro="" textlink="">
      <xdr:nvSpPr>
        <xdr:cNvPr id="5" name="吹き出し: 四角形 4">
          <a:extLst>
            <a:ext uri="{FF2B5EF4-FFF2-40B4-BE49-F238E27FC236}">
              <a16:creationId xmlns:a16="http://schemas.microsoft.com/office/drawing/2014/main" id="{691B5E8D-37D4-4DFB-BFB0-1E539B7F69B7}"/>
            </a:ext>
          </a:extLst>
        </xdr:cNvPr>
        <xdr:cNvSpPr/>
      </xdr:nvSpPr>
      <xdr:spPr>
        <a:xfrm>
          <a:off x="1911928" y="803563"/>
          <a:ext cx="1939636" cy="845128"/>
        </a:xfrm>
        <a:prstGeom prst="wedgeRectCallout">
          <a:avLst>
            <a:gd name="adj1" fmla="val -36639"/>
            <a:gd name="adj2" fmla="val -10892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グラフを作るため周波数帯域の最大周波数を抜き出しました</a:t>
          </a:r>
        </a:p>
      </xdr:txBody>
    </xdr:sp>
    <xdr:clientData/>
  </xdr:twoCellAnchor>
  <xdr:twoCellAnchor>
    <xdr:from>
      <xdr:col>2</xdr:col>
      <xdr:colOff>217715</xdr:colOff>
      <xdr:row>29</xdr:row>
      <xdr:rowOff>-1</xdr:rowOff>
    </xdr:from>
    <xdr:to>
      <xdr:col>5</xdr:col>
      <xdr:colOff>199406</xdr:colOff>
      <xdr:row>33</xdr:row>
      <xdr:rowOff>54427</xdr:rowOff>
    </xdr:to>
    <xdr:sp macro="" textlink="">
      <xdr:nvSpPr>
        <xdr:cNvPr id="6" name="吹き出し: 四角形 5">
          <a:extLst>
            <a:ext uri="{FF2B5EF4-FFF2-40B4-BE49-F238E27FC236}">
              <a16:creationId xmlns:a16="http://schemas.microsoft.com/office/drawing/2014/main" id="{2B64DD82-D58D-4D9C-9F21-5A7DC00B0558}"/>
            </a:ext>
          </a:extLst>
        </xdr:cNvPr>
        <xdr:cNvSpPr/>
      </xdr:nvSpPr>
      <xdr:spPr>
        <a:xfrm>
          <a:off x="2065565" y="6905624"/>
          <a:ext cx="2039091" cy="1006928"/>
        </a:xfrm>
        <a:prstGeom prst="wedgeRectCallout">
          <a:avLst>
            <a:gd name="adj1" fmla="val -36639"/>
            <a:gd name="adj2" fmla="val -10892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rgbClr val="FF0000"/>
              </a:solidFill>
            </a:rPr>
            <a:t>NEP</a:t>
          </a:r>
          <a:r>
            <a:rPr kumimoji="1" lang="ja-JP" altLang="en-US" sz="1100">
              <a:solidFill>
                <a:srgbClr val="FF0000"/>
              </a:solidFill>
            </a:rPr>
            <a:t>や感度は、周波数帯域の中央付近の値になっていますので、中心周波数に変更しました</a:t>
          </a:r>
        </a:p>
      </xdr:txBody>
    </xdr:sp>
    <xdr:clientData/>
  </xdr:twoCellAnchor>
  <xdr:twoCellAnchor>
    <xdr:from>
      <xdr:col>16</xdr:col>
      <xdr:colOff>348269</xdr:colOff>
      <xdr:row>7</xdr:row>
      <xdr:rowOff>34982</xdr:rowOff>
    </xdr:from>
    <xdr:to>
      <xdr:col>27</xdr:col>
      <xdr:colOff>273281</xdr:colOff>
      <xdr:row>29</xdr:row>
      <xdr:rowOff>188594</xdr:rowOff>
    </xdr:to>
    <xdr:graphicFrame macro="">
      <xdr:nvGraphicFramePr>
        <xdr:cNvPr id="8" name="グラフ 7">
          <a:extLst>
            <a:ext uri="{FF2B5EF4-FFF2-40B4-BE49-F238E27FC236}">
              <a16:creationId xmlns:a16="http://schemas.microsoft.com/office/drawing/2014/main" id="{7919F997-CD64-4A74-9F9E-411B2157E82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623456</xdr:colOff>
      <xdr:row>2</xdr:row>
      <xdr:rowOff>152399</xdr:rowOff>
    </xdr:from>
    <xdr:to>
      <xdr:col>4</xdr:col>
      <xdr:colOff>568037</xdr:colOff>
      <xdr:row>6</xdr:row>
      <xdr:rowOff>55418</xdr:rowOff>
    </xdr:to>
    <xdr:sp macro="" textlink="">
      <xdr:nvSpPr>
        <xdr:cNvPr id="2" name="吹き出し: 四角形 1">
          <a:extLst>
            <a:ext uri="{FF2B5EF4-FFF2-40B4-BE49-F238E27FC236}">
              <a16:creationId xmlns:a16="http://schemas.microsoft.com/office/drawing/2014/main" id="{2DCC7BCF-1A6A-48B5-BDA2-0EC4193950A8}"/>
            </a:ext>
          </a:extLst>
        </xdr:cNvPr>
        <xdr:cNvSpPr/>
      </xdr:nvSpPr>
      <xdr:spPr>
        <a:xfrm>
          <a:off x="1294016" y="609599"/>
          <a:ext cx="1941021" cy="821229"/>
        </a:xfrm>
        <a:prstGeom prst="wedgeRectCallout">
          <a:avLst>
            <a:gd name="adj1" fmla="val -36639"/>
            <a:gd name="adj2" fmla="val -10892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グラフを作るため周波数帯域の最大周波数を抜き出しました</a:t>
          </a:r>
        </a:p>
      </xdr:txBody>
    </xdr:sp>
    <xdr:clientData/>
  </xdr:twoCellAnchor>
  <xdr:twoCellAnchor>
    <xdr:from>
      <xdr:col>2</xdr:col>
      <xdr:colOff>217715</xdr:colOff>
      <xdr:row>23</xdr:row>
      <xdr:rowOff>176894</xdr:rowOff>
    </xdr:from>
    <xdr:to>
      <xdr:col>5</xdr:col>
      <xdr:colOff>199406</xdr:colOff>
      <xdr:row>27</xdr:row>
      <xdr:rowOff>231322</xdr:rowOff>
    </xdr:to>
    <xdr:sp macro="" textlink="">
      <xdr:nvSpPr>
        <xdr:cNvPr id="3" name="吹き出し: 四角形 2">
          <a:extLst>
            <a:ext uri="{FF2B5EF4-FFF2-40B4-BE49-F238E27FC236}">
              <a16:creationId xmlns:a16="http://schemas.microsoft.com/office/drawing/2014/main" id="{84BADC26-EC6A-485D-A167-91F4B5A853C0}"/>
            </a:ext>
          </a:extLst>
        </xdr:cNvPr>
        <xdr:cNvSpPr/>
      </xdr:nvSpPr>
      <xdr:spPr>
        <a:xfrm>
          <a:off x="1549310" y="5430884"/>
          <a:ext cx="1985751" cy="972638"/>
        </a:xfrm>
        <a:prstGeom prst="wedgeRectCallout">
          <a:avLst>
            <a:gd name="adj1" fmla="val -36639"/>
            <a:gd name="adj2" fmla="val -10892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rgbClr val="FF0000"/>
              </a:solidFill>
            </a:rPr>
            <a:t>NEP</a:t>
          </a:r>
          <a:r>
            <a:rPr kumimoji="1" lang="ja-JP" altLang="en-US" sz="1100">
              <a:solidFill>
                <a:srgbClr val="FF0000"/>
              </a:solidFill>
            </a:rPr>
            <a:t>などは、周波数帯域の中央付近の値になっていますので、中心周波数に変更しました</a:t>
          </a:r>
        </a:p>
      </xdr:txBody>
    </xdr:sp>
    <xdr:clientData/>
  </xdr:twoCellAnchor>
  <xdr:twoCellAnchor>
    <xdr:from>
      <xdr:col>24</xdr:col>
      <xdr:colOff>428351</xdr:colOff>
      <xdr:row>2</xdr:row>
      <xdr:rowOff>131190</xdr:rowOff>
    </xdr:from>
    <xdr:to>
      <xdr:col>35</xdr:col>
      <xdr:colOff>366159</xdr:colOff>
      <xdr:row>25</xdr:row>
      <xdr:rowOff>44448</xdr:rowOff>
    </xdr:to>
    <xdr:graphicFrame macro="">
      <xdr:nvGraphicFramePr>
        <xdr:cNvPr id="4" name="グラフ 3">
          <a:extLst>
            <a:ext uri="{FF2B5EF4-FFF2-40B4-BE49-F238E27FC236}">
              <a16:creationId xmlns:a16="http://schemas.microsoft.com/office/drawing/2014/main" id="{C22BE944-5112-4627-A525-32B8C0592D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24</xdr:col>
      <xdr:colOff>438670</xdr:colOff>
      <xdr:row>26</xdr:row>
      <xdr:rowOff>63558</xdr:rowOff>
    </xdr:from>
    <xdr:to>
      <xdr:col>35</xdr:col>
      <xdr:colOff>365048</xdr:colOff>
      <xdr:row>48</xdr:row>
      <xdr:rowOff>207667</xdr:rowOff>
    </xdr:to>
    <xdr:graphicFrame macro="">
      <xdr:nvGraphicFramePr>
        <xdr:cNvPr id="5" name="グラフ 4">
          <a:extLst>
            <a:ext uri="{FF2B5EF4-FFF2-40B4-BE49-F238E27FC236}">
              <a16:creationId xmlns:a16="http://schemas.microsoft.com/office/drawing/2014/main" id="{68DDA004-3F7F-4D3B-AAFB-FE04B4057F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36</xdr:col>
      <xdr:colOff>623454</xdr:colOff>
      <xdr:row>2</xdr:row>
      <xdr:rowOff>155863</xdr:rowOff>
    </xdr:from>
    <xdr:to>
      <xdr:col>47</xdr:col>
      <xdr:colOff>555547</xdr:colOff>
      <xdr:row>25</xdr:row>
      <xdr:rowOff>63406</xdr:rowOff>
    </xdr:to>
    <xdr:graphicFrame macro="">
      <xdr:nvGraphicFramePr>
        <xdr:cNvPr id="6" name="グラフ 5">
          <a:extLst>
            <a:ext uri="{FF2B5EF4-FFF2-40B4-BE49-F238E27FC236}">
              <a16:creationId xmlns:a16="http://schemas.microsoft.com/office/drawing/2014/main" id="{D1F23F68-842D-40B5-9343-AD790D832C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36</xdr:col>
      <xdr:colOff>623455</xdr:colOff>
      <xdr:row>26</xdr:row>
      <xdr:rowOff>86591</xdr:rowOff>
    </xdr:from>
    <xdr:to>
      <xdr:col>47</xdr:col>
      <xdr:colOff>555548</xdr:colOff>
      <xdr:row>48</xdr:row>
      <xdr:rowOff>219270</xdr:rowOff>
    </xdr:to>
    <xdr:graphicFrame macro="">
      <xdr:nvGraphicFramePr>
        <xdr:cNvPr id="7" name="グラフ 6">
          <a:extLst>
            <a:ext uri="{FF2B5EF4-FFF2-40B4-BE49-F238E27FC236}">
              <a16:creationId xmlns:a16="http://schemas.microsoft.com/office/drawing/2014/main" id="{4AF26B41-9843-4997-A934-7AFA00DD09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hyperlink" Target="https://doi.org/10.1109/MWSYM.2016.7540050" TargetMode="External"/><Relationship Id="rId18" Type="http://schemas.openxmlformats.org/officeDocument/2006/relationships/hyperlink" Target="https://doi.org/10.1109/MWSYM.2018.8439258" TargetMode="External"/><Relationship Id="rId26" Type="http://schemas.openxmlformats.org/officeDocument/2006/relationships/hyperlink" Target="https://doi.org/10.1109/CSICS.2010.5619614" TargetMode="External"/><Relationship Id="rId39" Type="http://schemas.openxmlformats.org/officeDocument/2006/relationships/hyperlink" Target="https://doi.org/10.1109/TAP.2007.908367" TargetMode="External"/><Relationship Id="rId21" Type="http://schemas.openxmlformats.org/officeDocument/2006/relationships/hyperlink" Target="https://doi.org/10.1109/ACCESS.2020.2965823" TargetMode="External"/><Relationship Id="rId34" Type="http://schemas.openxmlformats.org/officeDocument/2006/relationships/hyperlink" Target="https://doi.org/10.1109/CSICS.2011.6062496" TargetMode="External"/><Relationship Id="rId42" Type="http://schemas.openxmlformats.org/officeDocument/2006/relationships/hyperlink" Target="https://doi.org/10.1109/LMWC.2008.918959" TargetMode="External"/><Relationship Id="rId7" Type="http://schemas.openxmlformats.org/officeDocument/2006/relationships/hyperlink" Target="https://doi.org/10.1109/MWSYM.2018.8439850" TargetMode="External"/><Relationship Id="rId2" Type="http://schemas.openxmlformats.org/officeDocument/2006/relationships/hyperlink" Target="https://www.vadiodes.com/images/Products/Mixers/VDI-735_SHM_Product_Manual.pdf" TargetMode="External"/><Relationship Id="rId16" Type="http://schemas.openxmlformats.org/officeDocument/2006/relationships/hyperlink" Target="https://doi.org/10.1109/TMTT.2015.2459676" TargetMode="External"/><Relationship Id="rId29" Type="http://schemas.openxmlformats.org/officeDocument/2006/relationships/hyperlink" Target="https://doi.org/10.1109/COMCAS44984.2019.8958300" TargetMode="External"/><Relationship Id="rId1" Type="http://schemas.openxmlformats.org/officeDocument/2006/relationships/hyperlink" Target="https://www.vadiodes.com/images/Products/Mixers/VDI-739_Fundamental_Mixer_Product_Manual.pdf" TargetMode="External"/><Relationship Id="rId6" Type="http://schemas.openxmlformats.org/officeDocument/2006/relationships/hyperlink" Target="https://doi.org/10.1109/JSSC.2020.3005818" TargetMode="External"/><Relationship Id="rId11" Type="http://schemas.openxmlformats.org/officeDocument/2006/relationships/hyperlink" Target="https://doi.org/10.1109/TTHZ.2014.2364454" TargetMode="External"/><Relationship Id="rId24" Type="http://schemas.openxmlformats.org/officeDocument/2006/relationships/hyperlink" Target="https://doi.org/10.1109/ICIMW.2010.5612987" TargetMode="External"/><Relationship Id="rId32" Type="http://schemas.openxmlformats.org/officeDocument/2006/relationships/hyperlink" Target="https://doi.org/10.1109/MWSYM.2012.6258404" TargetMode="External"/><Relationship Id="rId37" Type="http://schemas.openxmlformats.org/officeDocument/2006/relationships/hyperlink" Target="https://doi.org/10.1109/LMWC.2008.2001022" TargetMode="External"/><Relationship Id="rId40" Type="http://schemas.openxmlformats.org/officeDocument/2006/relationships/hyperlink" Target="https://doi.org/10.1109/CSICS07.2007.18" TargetMode="External"/><Relationship Id="rId45" Type="http://schemas.openxmlformats.org/officeDocument/2006/relationships/hyperlink" Target="https://doi.org/10.1109/TTHZ.2011.2160021" TargetMode="External"/><Relationship Id="rId5" Type="http://schemas.openxmlformats.org/officeDocument/2006/relationships/hyperlink" Target="https://doi.org/10.1109/CSICS.2012.6340081" TargetMode="External"/><Relationship Id="rId15" Type="http://schemas.openxmlformats.org/officeDocument/2006/relationships/hyperlink" Target="https://doi.org/10.23919/EuMC48046.2021.9338049" TargetMode="External"/><Relationship Id="rId23" Type="http://schemas.openxmlformats.org/officeDocument/2006/relationships/hyperlink" Target="https://doi.org/10.1109/MWSYM.2012.6259748" TargetMode="External"/><Relationship Id="rId28" Type="http://schemas.openxmlformats.org/officeDocument/2006/relationships/hyperlink" Target="https://doi.org/10.1109/COMCAS44984.2019.8958149" TargetMode="External"/><Relationship Id="rId36" Type="http://schemas.openxmlformats.org/officeDocument/2006/relationships/hyperlink" Target="https://doi.org/10.1109/75.819421" TargetMode="External"/><Relationship Id="rId10" Type="http://schemas.openxmlformats.org/officeDocument/2006/relationships/hyperlink" Target="https://doi.org/10.1109/TTHZ.2016.2614264" TargetMode="External"/><Relationship Id="rId19" Type="http://schemas.openxmlformats.org/officeDocument/2006/relationships/hyperlink" Target="https://doi.org/10.1109/MWSYM.2011.5973260" TargetMode="External"/><Relationship Id="rId31" Type="http://schemas.openxmlformats.org/officeDocument/2006/relationships/hyperlink" Target="https://doi.org/10.1109/TTHZ.2021.3099064" TargetMode="External"/><Relationship Id="rId44" Type="http://schemas.openxmlformats.org/officeDocument/2006/relationships/hyperlink" Target="https://doi.org/10.1109/MWSYM.2012.6258404" TargetMode="External"/><Relationship Id="rId4" Type="http://schemas.openxmlformats.org/officeDocument/2006/relationships/hyperlink" Target="https://doi.org/10.1109/TTHZ.2013.2276118" TargetMode="External"/><Relationship Id="rId9" Type="http://schemas.openxmlformats.org/officeDocument/2006/relationships/hyperlink" Target="https://doi.org/10.1109/ICIPRM.2012.6403302" TargetMode="External"/><Relationship Id="rId14" Type="http://schemas.openxmlformats.org/officeDocument/2006/relationships/hyperlink" Target="https://doi.org/10.1109/ISCAS.2019.8702104" TargetMode="External"/><Relationship Id="rId22" Type="http://schemas.openxmlformats.org/officeDocument/2006/relationships/hyperlink" Target="https://doi.org/10.1109/IMS30576.2020.9223856" TargetMode="External"/><Relationship Id="rId27" Type="http://schemas.openxmlformats.org/officeDocument/2006/relationships/hyperlink" Target="https://doi.org/10.1109/IMWS3.2011.6061886" TargetMode="External"/><Relationship Id="rId30" Type="http://schemas.openxmlformats.org/officeDocument/2006/relationships/hyperlink" Target="https://doi.org/10.1109/IRMMW-THz.2017.8066891" TargetMode="External"/><Relationship Id="rId35" Type="http://schemas.openxmlformats.org/officeDocument/2006/relationships/hyperlink" Target="https://doi.org/10.1109/GAAS.1999.803739" TargetMode="External"/><Relationship Id="rId43" Type="http://schemas.openxmlformats.org/officeDocument/2006/relationships/hyperlink" Target="https://doi.org/10.1109/TMTT.2011.2161326" TargetMode="External"/><Relationship Id="rId8" Type="http://schemas.openxmlformats.org/officeDocument/2006/relationships/hyperlink" Target="https://doi.org/10.1109/TTHZ.2011.2159539" TargetMode="External"/><Relationship Id="rId3" Type="http://schemas.openxmlformats.org/officeDocument/2006/relationships/hyperlink" Target="https://doi.org/10.1109/IMaRC.2014.7039025" TargetMode="External"/><Relationship Id="rId12" Type="http://schemas.openxmlformats.org/officeDocument/2006/relationships/hyperlink" Target="https://doi.org/10.1109/TTHZ.2012.2189912" TargetMode="External"/><Relationship Id="rId17" Type="http://schemas.openxmlformats.org/officeDocument/2006/relationships/hyperlink" Target="https://doi.org/10.1109/TMTT.2015.2409831" TargetMode="External"/><Relationship Id="rId25" Type="http://schemas.openxmlformats.org/officeDocument/2006/relationships/hyperlink" Target="https://doi.org/10.1109/JSSC.2010.2057830" TargetMode="External"/><Relationship Id="rId33" Type="http://schemas.openxmlformats.org/officeDocument/2006/relationships/hyperlink" Target="https://doi.org/10.1109/EuMIC.2016.7777496" TargetMode="External"/><Relationship Id="rId38" Type="http://schemas.openxmlformats.org/officeDocument/2006/relationships/hyperlink" Target="https://doi.org/10.1109/LMWC.2008.916819" TargetMode="External"/><Relationship Id="rId46" Type="http://schemas.openxmlformats.org/officeDocument/2006/relationships/printerSettings" Target="../printerSettings/printerSettings3.bin"/><Relationship Id="rId20" Type="http://schemas.openxmlformats.org/officeDocument/2006/relationships/hyperlink" Target="https://doi.org/10.1109/EuMIC.2014.6997808" TargetMode="External"/><Relationship Id="rId41" Type="http://schemas.openxmlformats.org/officeDocument/2006/relationships/hyperlink" Target="https://doi.org/10.1109/MWSYM.2017.8058687"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doi.org/10.1109/TED.2015.2503987" TargetMode="External"/><Relationship Id="rId13" Type="http://schemas.openxmlformats.org/officeDocument/2006/relationships/hyperlink" Target="https://doi.org/10.1109/TED.2015.2423851" TargetMode="External"/><Relationship Id="rId18" Type="http://schemas.openxmlformats.org/officeDocument/2006/relationships/hyperlink" Target="https://doi.org/10.1109/TMTT.2017.2779133" TargetMode="External"/><Relationship Id="rId3" Type="http://schemas.openxmlformats.org/officeDocument/2006/relationships/hyperlink" Target="https://www.vadiodes.com/en/products/detectors?id=121" TargetMode="External"/><Relationship Id="rId21" Type="http://schemas.openxmlformats.org/officeDocument/2006/relationships/hyperlink" Target="https://doi.org/10.35848/1882-0786/ac4a13" TargetMode="External"/><Relationship Id="rId7" Type="http://schemas.openxmlformats.org/officeDocument/2006/relationships/hyperlink" Target="https://doi.org/10.23919/EuMC.2013.6686764" TargetMode="External"/><Relationship Id="rId12" Type="http://schemas.openxmlformats.org/officeDocument/2006/relationships/hyperlink" Target="https://doi.org/10.1109/ICIPRM.2016.7528856" TargetMode="External"/><Relationship Id="rId17" Type="http://schemas.openxmlformats.org/officeDocument/2006/relationships/hyperlink" Target="https://doi.org/10.1109/ICIPRM.2019.8819155" TargetMode="External"/><Relationship Id="rId2" Type="http://schemas.openxmlformats.org/officeDocument/2006/relationships/hyperlink" Target="https://www.vadiodes.com/images/Products/Detectors/VDI-734_ZBD_Product_Manual.pdf" TargetMode="External"/><Relationship Id="rId16" Type="http://schemas.openxmlformats.org/officeDocument/2006/relationships/hyperlink" Target="https://doi.org/10.1109/irmmw-THz.2011.6104980" TargetMode="External"/><Relationship Id="rId20" Type="http://schemas.openxmlformats.org/officeDocument/2006/relationships/hyperlink" Target="https://doi.org/10.1109/MWP.2015.7356679" TargetMode="External"/><Relationship Id="rId1" Type="http://schemas.openxmlformats.org/officeDocument/2006/relationships/hyperlink" Target="https://www.toptica.com/fileadmin/Editors_English/11_brochures_datasheets/01_brochures/toptica_BR_Terahertz_Technologies.pdf" TargetMode="External"/><Relationship Id="rId6" Type="http://schemas.openxmlformats.org/officeDocument/2006/relationships/hyperlink" Target="https://doi.org/10.1109/IRMMW-THz50926.2021.9567304" TargetMode="External"/><Relationship Id="rId11" Type="http://schemas.openxmlformats.org/officeDocument/2006/relationships/hyperlink" Target="https://doi.org/10.1109/ICIPRM.2013.6562640" TargetMode="External"/><Relationship Id="rId5" Type="http://schemas.openxmlformats.org/officeDocument/2006/relationships/hyperlink" Target="https://www.fujitsu.com/global/documents/about/resources/publications/fstj/archives/vol53-2/paper03.pdf" TargetMode="External"/><Relationship Id="rId15" Type="http://schemas.openxmlformats.org/officeDocument/2006/relationships/hyperlink" Target="https://doi.org/10.1109/ICIPRM.2014.6880565" TargetMode="External"/><Relationship Id="rId23" Type="http://schemas.openxmlformats.org/officeDocument/2006/relationships/printerSettings" Target="../printerSettings/printerSettings5.bin"/><Relationship Id="rId10" Type="http://schemas.openxmlformats.org/officeDocument/2006/relationships/hyperlink" Target="https://doi.org/10.1049/el.2018.5879" TargetMode="External"/><Relationship Id="rId19" Type="http://schemas.openxmlformats.org/officeDocument/2006/relationships/hyperlink" Target="https://doi.org/10.1109/TTHZ.2018.2877908" TargetMode="External"/><Relationship Id="rId4" Type="http://schemas.openxmlformats.org/officeDocument/2006/relationships/hyperlink" Target="https://vadiodes.com/en/products/detectors?id=214" TargetMode="External"/><Relationship Id="rId9" Type="http://schemas.openxmlformats.org/officeDocument/2006/relationships/hyperlink" Target="https://doi.org/10.1109/IRMMW-THz.2014.6956066" TargetMode="External"/><Relationship Id="rId14" Type="http://schemas.openxmlformats.org/officeDocument/2006/relationships/hyperlink" Target="https://doi.org/10.1109/TED.2015.2393358" TargetMode="External"/><Relationship Id="rId22" Type="http://schemas.openxmlformats.org/officeDocument/2006/relationships/hyperlink" Target="https://doi.org/10.1063/5.0095379"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13054A-B9AE-4433-8B8A-B3024D8D4AEC}">
  <dimension ref="B2:E18"/>
  <sheetViews>
    <sheetView workbookViewId="0">
      <selection activeCell="E9" sqref="E9"/>
    </sheetView>
  </sheetViews>
  <sheetFormatPr defaultRowHeight="18" x14ac:dyDescent="0.45"/>
  <cols>
    <col min="2" max="2" width="11" bestFit="1" customWidth="1"/>
    <col min="3" max="3" width="41.19921875" customWidth="1"/>
    <col min="4" max="5" width="40.5" customWidth="1"/>
  </cols>
  <sheetData>
    <row r="2" spans="2:5" s="60" customFormat="1" x14ac:dyDescent="0.45">
      <c r="B2" s="59"/>
      <c r="C2" s="59" t="s">
        <v>364</v>
      </c>
      <c r="D2" s="59" t="s">
        <v>365</v>
      </c>
      <c r="E2" s="59" t="s">
        <v>366</v>
      </c>
    </row>
    <row r="3" spans="2:5" x14ac:dyDescent="0.45">
      <c r="B3" s="114" t="s">
        <v>367</v>
      </c>
      <c r="C3" s="56" t="s">
        <v>370</v>
      </c>
      <c r="D3" s="56"/>
      <c r="E3" s="56"/>
    </row>
    <row r="4" spans="2:5" x14ac:dyDescent="0.45">
      <c r="B4" s="115"/>
      <c r="C4" s="57" t="s">
        <v>371</v>
      </c>
      <c r="D4" s="57"/>
      <c r="E4" s="57"/>
    </row>
    <row r="5" spans="2:5" x14ac:dyDescent="0.45">
      <c r="B5" s="115"/>
      <c r="C5" s="57" t="s">
        <v>372</v>
      </c>
      <c r="D5" s="57"/>
      <c r="E5" s="57"/>
    </row>
    <row r="6" spans="2:5" x14ac:dyDescent="0.45">
      <c r="B6" s="115"/>
      <c r="C6" s="57" t="s">
        <v>374</v>
      </c>
      <c r="D6" s="57"/>
      <c r="E6" s="57"/>
    </row>
    <row r="7" spans="2:5" x14ac:dyDescent="0.45">
      <c r="B7" s="115"/>
      <c r="C7" s="57" t="s">
        <v>380</v>
      </c>
      <c r="D7" s="57"/>
      <c r="E7" s="57"/>
    </row>
    <row r="8" spans="2:5" x14ac:dyDescent="0.45">
      <c r="B8" s="115"/>
      <c r="C8" s="57" t="s">
        <v>373</v>
      </c>
      <c r="D8" s="57"/>
      <c r="E8" s="57"/>
    </row>
    <row r="9" spans="2:5" x14ac:dyDescent="0.45">
      <c r="B9" s="115"/>
      <c r="C9" s="57" t="s">
        <v>369</v>
      </c>
      <c r="D9" s="57"/>
      <c r="E9" s="57"/>
    </row>
    <row r="10" spans="2:5" x14ac:dyDescent="0.45">
      <c r="B10" s="115"/>
      <c r="C10" s="57"/>
      <c r="D10" s="57"/>
      <c r="E10" s="57"/>
    </row>
    <row r="11" spans="2:5" x14ac:dyDescent="0.45">
      <c r="B11" s="116"/>
      <c r="C11" s="58"/>
      <c r="D11" s="58"/>
      <c r="E11" s="58"/>
    </row>
    <row r="12" spans="2:5" x14ac:dyDescent="0.45">
      <c r="B12" s="114" t="s">
        <v>368</v>
      </c>
      <c r="C12" s="56" t="s">
        <v>375</v>
      </c>
      <c r="D12" s="56"/>
      <c r="E12" s="56"/>
    </row>
    <row r="13" spans="2:5" x14ac:dyDescent="0.45">
      <c r="B13" s="115"/>
      <c r="C13" s="57" t="s">
        <v>376</v>
      </c>
      <c r="D13" s="57"/>
      <c r="E13" s="57"/>
    </row>
    <row r="14" spans="2:5" x14ac:dyDescent="0.45">
      <c r="B14" s="115"/>
      <c r="C14" s="57" t="s">
        <v>377</v>
      </c>
      <c r="D14" s="57"/>
      <c r="E14" s="57"/>
    </row>
    <row r="15" spans="2:5" x14ac:dyDescent="0.45">
      <c r="B15" s="115"/>
      <c r="C15" s="57" t="s">
        <v>378</v>
      </c>
      <c r="D15" s="57"/>
      <c r="E15" s="57"/>
    </row>
    <row r="16" spans="2:5" x14ac:dyDescent="0.45">
      <c r="B16" s="115"/>
      <c r="C16" s="57" t="s">
        <v>379</v>
      </c>
      <c r="D16" s="57"/>
      <c r="E16" s="57"/>
    </row>
    <row r="17" spans="2:5" x14ac:dyDescent="0.45">
      <c r="B17" s="115"/>
      <c r="C17" s="57"/>
      <c r="D17" s="57"/>
      <c r="E17" s="57"/>
    </row>
    <row r="18" spans="2:5" x14ac:dyDescent="0.45">
      <c r="B18" s="116"/>
      <c r="C18" s="58"/>
      <c r="D18" s="58"/>
      <c r="E18" s="58"/>
    </row>
  </sheetData>
  <mergeCells count="2">
    <mergeCell ref="B3:B11"/>
    <mergeCell ref="B12:B18"/>
  </mergeCells>
  <phoneticPr fontId="2"/>
  <pageMargins left="0.7" right="0.7" top="0.75" bottom="0.75" header="0.3" footer="0.3"/>
  <pageSetup paperSize="9"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8D72A-0D52-4F76-BD18-8470D335D702}">
  <dimension ref="A1:AZ148"/>
  <sheetViews>
    <sheetView zoomScale="40" zoomScaleNormal="40" workbookViewId="0">
      <pane xSplit="1" ySplit="1" topLeftCell="B2" activePane="bottomRight" state="frozen"/>
      <selection pane="topRight" activeCell="B1" sqref="B1"/>
      <selection pane="bottomLeft" activeCell="A2" sqref="A2"/>
      <selection pane="bottomRight" activeCell="AF1" sqref="AF1"/>
    </sheetView>
  </sheetViews>
  <sheetFormatPr defaultRowHeight="18" x14ac:dyDescent="0.45"/>
  <cols>
    <col min="15" max="15" width="18.8984375" customWidth="1"/>
    <col min="16" max="17" width="8.69921875" customWidth="1"/>
    <col min="18" max="18" width="14.59765625" customWidth="1"/>
    <col min="20" max="20" width="20.59765625" customWidth="1"/>
    <col min="21" max="21" width="19.796875" customWidth="1"/>
    <col min="22" max="22" width="11.19921875" customWidth="1"/>
    <col min="43" max="49" width="8.796875" customWidth="1"/>
  </cols>
  <sheetData>
    <row r="1" spans="1:51" x14ac:dyDescent="0.45">
      <c r="A1" s="1" t="s">
        <v>0</v>
      </c>
      <c r="B1" s="61" t="s">
        <v>9</v>
      </c>
      <c r="C1" s="53" t="s">
        <v>362</v>
      </c>
      <c r="D1" s="1" t="s">
        <v>6</v>
      </c>
      <c r="E1" s="1" t="s">
        <v>7</v>
      </c>
      <c r="F1" s="1" t="s">
        <v>8</v>
      </c>
      <c r="G1" s="1" t="s">
        <v>34</v>
      </c>
      <c r="H1" s="1" t="s">
        <v>75</v>
      </c>
      <c r="I1" s="61" t="s">
        <v>175</v>
      </c>
      <c r="J1" s="61" t="s">
        <v>381</v>
      </c>
      <c r="K1" s="61" t="s">
        <v>17</v>
      </c>
      <c r="L1" s="1" t="s">
        <v>15</v>
      </c>
      <c r="M1" s="1" t="s">
        <v>13</v>
      </c>
      <c r="N1" s="1" t="s">
        <v>14</v>
      </c>
      <c r="O1" s="61" t="s">
        <v>19</v>
      </c>
      <c r="P1" s="1" t="s">
        <v>16</v>
      </c>
      <c r="Q1" s="1" t="s">
        <v>18</v>
      </c>
      <c r="R1" s="61" t="s">
        <v>1</v>
      </c>
      <c r="S1" s="61" t="s">
        <v>2</v>
      </c>
      <c r="T1" s="1" t="s">
        <v>3</v>
      </c>
      <c r="U1" s="1" t="s">
        <v>627</v>
      </c>
      <c r="V1" s="1" t="s">
        <v>653</v>
      </c>
      <c r="W1" s="89"/>
      <c r="X1" s="4" t="s">
        <v>10</v>
      </c>
      <c r="Y1" s="4" t="s">
        <v>11</v>
      </c>
      <c r="Z1" s="4" t="s">
        <v>626</v>
      </c>
      <c r="AA1" s="4" t="s">
        <v>633</v>
      </c>
      <c r="AB1" s="4" t="s">
        <v>628</v>
      </c>
      <c r="AC1" s="4" t="s">
        <v>629</v>
      </c>
      <c r="AD1" s="4" t="s">
        <v>630</v>
      </c>
      <c r="AE1" s="4" t="s">
        <v>631</v>
      </c>
      <c r="AF1" s="4" t="s">
        <v>632</v>
      </c>
      <c r="AG1" s="4" t="s">
        <v>645</v>
      </c>
      <c r="AH1" s="4" t="s">
        <v>646</v>
      </c>
      <c r="AI1" s="4" t="s">
        <v>647</v>
      </c>
      <c r="AJ1" s="4" t="s">
        <v>648</v>
      </c>
      <c r="AK1" s="4" t="s">
        <v>649</v>
      </c>
      <c r="AL1" s="4" t="s">
        <v>650</v>
      </c>
      <c r="AM1" s="4" t="s">
        <v>651</v>
      </c>
      <c r="AN1" s="4" t="s">
        <v>662</v>
      </c>
      <c r="AO1" s="4" t="s">
        <v>663</v>
      </c>
      <c r="AP1" s="4" t="s">
        <v>656</v>
      </c>
      <c r="AQ1" s="4" t="s">
        <v>657</v>
      </c>
      <c r="AR1" s="4" t="s">
        <v>658</v>
      </c>
      <c r="AS1" s="4" t="s">
        <v>659</v>
      </c>
      <c r="AT1" s="4" t="s">
        <v>660</v>
      </c>
      <c r="AU1" s="4" t="s">
        <v>661</v>
      </c>
      <c r="AV1" s="4" t="s">
        <v>664</v>
      </c>
      <c r="AW1" s="4" t="s">
        <v>665</v>
      </c>
      <c r="AX1" s="5" t="s">
        <v>12</v>
      </c>
      <c r="AY1" s="6" t="s">
        <v>4</v>
      </c>
    </row>
    <row r="2" spans="1:51" x14ac:dyDescent="0.45">
      <c r="A2" s="11">
        <v>1</v>
      </c>
      <c r="B2" s="41" t="s">
        <v>520</v>
      </c>
      <c r="C2" s="41">
        <v>304</v>
      </c>
      <c r="D2" s="20">
        <v>1</v>
      </c>
      <c r="E2" s="20">
        <v>290</v>
      </c>
      <c r="F2" s="20">
        <v>-15</v>
      </c>
      <c r="G2" s="94">
        <v>2.9999999999999999E-19</v>
      </c>
      <c r="H2" s="20" t="e">
        <f>NA()</f>
        <v>#N/A</v>
      </c>
      <c r="I2" s="20" t="e">
        <f>NA()</f>
        <v>#N/A</v>
      </c>
      <c r="J2" s="20" t="e">
        <f>NA()</f>
        <v>#N/A</v>
      </c>
      <c r="K2" s="20">
        <v>26</v>
      </c>
      <c r="L2" s="83">
        <v>-12</v>
      </c>
      <c r="M2" s="20" t="e">
        <f>NA()</f>
        <v>#N/A</v>
      </c>
      <c r="N2" s="20" t="e">
        <f>NA()</f>
        <v>#N/A</v>
      </c>
      <c r="O2" s="20" t="s">
        <v>41</v>
      </c>
      <c r="P2" s="20" t="e">
        <f>NA()</f>
        <v>#N/A</v>
      </c>
      <c r="Q2" s="83" t="s">
        <v>521</v>
      </c>
      <c r="R2" s="11" t="s">
        <v>31</v>
      </c>
      <c r="S2" s="20">
        <v>2022</v>
      </c>
      <c r="T2" s="20" t="s">
        <v>36</v>
      </c>
      <c r="U2" s="11"/>
      <c r="V2" s="11" t="s">
        <v>654</v>
      </c>
      <c r="W2" s="89"/>
      <c r="X2" s="10" t="e">
        <f>IF(ISERROR(SEARCH("*Japan*",R2)),IF(J2=NA(),J2),NA())</f>
        <v>#N/A</v>
      </c>
      <c r="Y2" s="11" t="e">
        <f t="shared" ref="Y2:Y37" si="0">IF(ISERROR(SEARCH("*Japan*",R2)),NA(),J2)</f>
        <v>#N/A</v>
      </c>
      <c r="Z2" s="11" t="e">
        <f>IF(ISBLANK(I2),NA(),IF(ISERROR(SEARCH("*SBD*",R2)),NA(),I2))</f>
        <v>#N/A</v>
      </c>
      <c r="AA2" s="11" t="e">
        <f>IF(ISBLANK(I2),NA(),IF(ISERROR(SEARCH("*FMBD*",R2)),NA(),I2))</f>
        <v>#N/A</v>
      </c>
      <c r="AB2" s="11" t="e">
        <f>IF(ISBLANK(I2),NA(),IF(ISERROR(SEARCH("*SiGe*",R2)),NA(),I2))</f>
        <v>#N/A</v>
      </c>
      <c r="AC2" s="11" t="e">
        <f>IF(ISBLANK(I2),NA(),IF(ISERROR(SEARCH("*CMOS*",R2)),NA(),I2))</f>
        <v>#N/A</v>
      </c>
      <c r="AD2" s="11" t="e">
        <f>IF(ISBLANK(I2),NA(),IF(ISERROR(SEARCH("*InP HEMT*",R2)),NA(),I2))</f>
        <v>#N/A</v>
      </c>
      <c r="AE2" s="11" t="e">
        <f>IF(ISBLANK(I2),NA(),IF(ISERROR(SEARCH("*mHEMT*",R2)),NA(),I2))</f>
        <v>#N/A</v>
      </c>
      <c r="AF2" s="11" t="e">
        <f>IF(ISBLANK(I2),NA(),IF(ISERROR(SEARCH("*InP HBT*",R2)),NA(),I2))</f>
        <v>#N/A</v>
      </c>
      <c r="AG2" s="11" t="e">
        <f>IF(ISBLANK(J2),NA(),IF(ISERROR(SEARCH("*SBD*",R2)),NA(),J2))</f>
        <v>#N/A</v>
      </c>
      <c r="AH2" s="11" t="e">
        <f>IF(ISBLANK(J2),NA(),IF(ISERROR(SEARCH("*FMBD*",R2)),NA(),J2))</f>
        <v>#N/A</v>
      </c>
      <c r="AI2" s="11" t="e">
        <f>IF(ISBLANK(J2),NA(),IF(ISERROR(SEARCH("*SiGe*",R2)),NA(),J2))</f>
        <v>#N/A</v>
      </c>
      <c r="AJ2" s="11" t="e">
        <f>IF(ISBLANK(J2),NA(),IF(ISERROR(SEARCH("*CMOS*",R2)),NA(),J2))</f>
        <v>#N/A</v>
      </c>
      <c r="AK2" s="11" t="e">
        <f>IF(ISBLANK(J2),NA(),IF(ISERROR(SEARCH("*InP HEMT*",R2)),NA(),J2))</f>
        <v>#N/A</v>
      </c>
      <c r="AL2" s="11" t="e">
        <f>IF(ISBLANK(J2),NA(),IF(ISERROR(SEARCH("*mHEMT*",R2)),NA(),J2))</f>
        <v>#N/A</v>
      </c>
      <c r="AM2" s="11" t="e">
        <f>IF(ISBLANK(J2),NA(),IF(ISERROR(SEARCH("*InP HBT*",R2)),NA(),J2))</f>
        <v>#N/A</v>
      </c>
      <c r="AN2" s="11" t="e">
        <f>IF(V2="Yes",AB2,NA())</f>
        <v>#N/A</v>
      </c>
      <c r="AO2" s="11" t="e">
        <f>IF(V2="No",AB2,NA())</f>
        <v>#N/A</v>
      </c>
      <c r="AP2" s="11" t="e">
        <f>IF(V2="Yes",AC2,NA())</f>
        <v>#N/A</v>
      </c>
      <c r="AQ2" s="11" t="e">
        <f>IF(V2="No",AC2,NA())</f>
        <v>#N/A</v>
      </c>
      <c r="AR2" s="11" t="e">
        <f>IF(V2="Yes",AD2,NA())</f>
        <v>#N/A</v>
      </c>
      <c r="AS2" s="11" t="e">
        <f>IF(V2="No",AD2,NA())</f>
        <v>#N/A</v>
      </c>
      <c r="AT2" s="11" t="e">
        <f>IF(V2="Yes",AE2,NA())</f>
        <v>#N/A</v>
      </c>
      <c r="AU2" s="11" t="e">
        <f>IF(V2="No",AE2,NA())</f>
        <v>#N/A</v>
      </c>
      <c r="AV2" s="11" t="e">
        <f>IF(V2="Yes",AF2,NA())</f>
        <v>#N/A</v>
      </c>
      <c r="AW2" s="11" t="e">
        <f>IF(V2="No",AF2,NA())</f>
        <v>#N/A</v>
      </c>
      <c r="AX2" s="11"/>
      <c r="AY2" s="6" t="s">
        <v>5</v>
      </c>
    </row>
    <row r="3" spans="1:51" x14ac:dyDescent="0.45">
      <c r="A3" s="11">
        <v>2</v>
      </c>
      <c r="B3" s="41" t="s">
        <v>520</v>
      </c>
      <c r="C3" s="41">
        <v>304</v>
      </c>
      <c r="D3" s="20">
        <v>2</v>
      </c>
      <c r="E3" s="20">
        <v>150</v>
      </c>
      <c r="F3" s="20">
        <v>-8</v>
      </c>
      <c r="G3" s="94">
        <v>3.9999999999999999E-19</v>
      </c>
      <c r="H3" s="20" t="e">
        <f>NA()</f>
        <v>#N/A</v>
      </c>
      <c r="I3" s="20" t="e">
        <f>NA()</f>
        <v>#N/A</v>
      </c>
      <c r="J3" s="20" t="e">
        <f>NA()</f>
        <v>#N/A</v>
      </c>
      <c r="K3" s="20">
        <v>12</v>
      </c>
      <c r="L3" s="83">
        <v>-15</v>
      </c>
      <c r="M3" s="20" t="e">
        <f>NA()</f>
        <v>#N/A</v>
      </c>
      <c r="N3" s="20" t="e">
        <f>NA()</f>
        <v>#N/A</v>
      </c>
      <c r="O3" s="11" t="s">
        <v>29</v>
      </c>
      <c r="P3" s="20" t="e">
        <f>NA()</f>
        <v>#N/A</v>
      </c>
      <c r="Q3" s="83" t="s">
        <v>522</v>
      </c>
      <c r="R3" s="11" t="s">
        <v>31</v>
      </c>
      <c r="S3" s="20">
        <v>2021</v>
      </c>
      <c r="T3" s="20" t="s">
        <v>36</v>
      </c>
      <c r="U3" s="11"/>
      <c r="V3" s="11" t="s">
        <v>654</v>
      </c>
      <c r="W3" s="89"/>
      <c r="X3" s="10" t="e">
        <f t="shared" ref="X3:X37" si="1">IF(ISERROR(SEARCH("*Japan*",R3)),J3,NA())</f>
        <v>#N/A</v>
      </c>
      <c r="Y3" s="11" t="e">
        <f t="shared" si="0"/>
        <v>#N/A</v>
      </c>
      <c r="Z3" s="11" t="e">
        <f t="shared" ref="Z3:Z66" si="2">IF(ISBLANK(I3),NA(),IF(ISERROR(SEARCH("*SBD*",R3)),NA(),I3))</f>
        <v>#N/A</v>
      </c>
      <c r="AA3" s="11" t="e">
        <f t="shared" ref="AA3:AA66" si="3">IF(ISBLANK(I3),NA(),IF(ISERROR(SEARCH("*FMBD*",R3)),NA(),I3))</f>
        <v>#N/A</v>
      </c>
      <c r="AB3" s="11" t="e">
        <f t="shared" ref="AB3:AB66" si="4">IF(ISBLANK(I3),NA(),IF(ISERROR(SEARCH("*SiGe*",R3)),NA(),I3))</f>
        <v>#N/A</v>
      </c>
      <c r="AC3" s="11" t="e">
        <f t="shared" ref="AC3:AC66" si="5">IF(ISBLANK(I3),NA(),IF(ISERROR(SEARCH("*CMOS*",R3)),NA(),I3))</f>
        <v>#N/A</v>
      </c>
      <c r="AD3" s="11" t="e">
        <f t="shared" ref="AD3:AD66" si="6">IF(ISBLANK(I3),NA(),IF(ISERROR(SEARCH("*InP HEMT*",R3)),NA(),I3))</f>
        <v>#N/A</v>
      </c>
      <c r="AE3" s="11" t="e">
        <f t="shared" ref="AE3:AE66" si="7">IF(ISBLANK(I3),NA(),IF(ISERROR(SEARCH("*mHEMT*",R3)),NA(),I3))</f>
        <v>#N/A</v>
      </c>
      <c r="AF3" s="11" t="e">
        <f t="shared" ref="AF3:AF66" si="8">IF(ISBLANK(I3),NA(),IF(ISERROR(SEARCH("*InP HBT*",R3)),NA(),I3))</f>
        <v>#N/A</v>
      </c>
      <c r="AG3" s="11" t="e">
        <f t="shared" ref="AG3:AG66" si="9">IF(ISBLANK(J3),NA(),IF(ISERROR(SEARCH("*SBD*",R3)),NA(),J3))</f>
        <v>#N/A</v>
      </c>
      <c r="AH3" s="11" t="e">
        <f t="shared" ref="AH3:AH66" si="10">IF(ISBLANK(J3),NA(),IF(ISERROR(SEARCH("*FMBD*",R3)),NA(),J3))</f>
        <v>#N/A</v>
      </c>
      <c r="AI3" s="11" t="e">
        <f t="shared" ref="AI3:AI66" si="11">IF(ISBLANK(J3),NA(),IF(ISERROR(SEARCH("*SiGe*",R3)),NA(),J3))</f>
        <v>#N/A</v>
      </c>
      <c r="AJ3" s="11" t="e">
        <f t="shared" ref="AJ3:AJ66" si="12">IF(ISBLANK(J3),NA(),IF(ISERROR(SEARCH("*CMOS*",R3)),NA(),J3))</f>
        <v>#N/A</v>
      </c>
      <c r="AK3" s="11" t="e">
        <f t="shared" ref="AK3:AK66" si="13">IF(ISBLANK(J3),NA(),IF(ISERROR(SEARCH("*InP HEMT*",R3)),NA(),J3))</f>
        <v>#N/A</v>
      </c>
      <c r="AL3" s="11" t="e">
        <f t="shared" ref="AL3:AL66" si="14">IF(ISBLANK(J3),NA(),IF(ISERROR(SEARCH("*mHEMT*",R3)),NA(),J3))</f>
        <v>#N/A</v>
      </c>
      <c r="AM3" s="11" t="e">
        <f t="shared" ref="AM3:AM66" si="15">IF(ISBLANK(J3),NA(),IF(ISERROR(SEARCH("*InP HBT*",R3)),NA(),J3))</f>
        <v>#N/A</v>
      </c>
      <c r="AN3" s="11" t="e">
        <f t="shared" ref="AN3:AN66" si="16">IF(V3="Yes",AB3,NA())</f>
        <v>#N/A</v>
      </c>
      <c r="AO3" s="11" t="e">
        <f t="shared" ref="AO3:AO66" si="17">IF(V3="No",AB3,NA())</f>
        <v>#N/A</v>
      </c>
      <c r="AP3" s="11" t="e">
        <f t="shared" ref="AP3:AP66" si="18">IF(V3="Yes",AC3,NA())</f>
        <v>#N/A</v>
      </c>
      <c r="AQ3" s="11" t="e">
        <f t="shared" ref="AQ3:AQ66" si="19">IF(V3="No",AC3,NA())</f>
        <v>#N/A</v>
      </c>
      <c r="AR3" s="11" t="e">
        <f t="shared" ref="AR3:AR66" si="20">IF(V3="Yes",AD3,NA())</f>
        <v>#N/A</v>
      </c>
      <c r="AS3" s="11" t="e">
        <f t="shared" ref="AS3:AS66" si="21">IF(V3="No",AD3,NA())</f>
        <v>#N/A</v>
      </c>
      <c r="AT3" s="11" t="e">
        <f t="shared" ref="AT3:AT66" si="22">IF(V3="Yes",AE3,NA())</f>
        <v>#N/A</v>
      </c>
      <c r="AU3" s="11" t="e">
        <f t="shared" ref="AU3:AU66" si="23">IF(V3="No",AE3,NA())</f>
        <v>#N/A</v>
      </c>
      <c r="AV3" s="11" t="e">
        <f t="shared" ref="AV3:AV66" si="24">IF(V3="Yes",AF3,NA())</f>
        <v>#N/A</v>
      </c>
      <c r="AW3" s="11" t="e">
        <f t="shared" ref="AW3:AW66" si="25">IF(V3="No",AF3,NA())</f>
        <v>#N/A</v>
      </c>
      <c r="AX3" s="11"/>
    </row>
    <row r="4" spans="1:51" x14ac:dyDescent="0.45">
      <c r="A4" s="20"/>
      <c r="B4" s="20"/>
      <c r="C4" s="20"/>
      <c r="D4" s="20"/>
      <c r="E4" s="20"/>
      <c r="F4" s="20"/>
      <c r="G4" s="20"/>
      <c r="H4" s="20"/>
      <c r="I4" s="20"/>
      <c r="J4" s="20"/>
      <c r="K4" s="20"/>
      <c r="L4" s="20"/>
      <c r="M4" s="20"/>
      <c r="N4" s="20"/>
      <c r="O4" s="20"/>
      <c r="P4" s="20"/>
      <c r="Q4" s="20"/>
      <c r="R4" s="20"/>
      <c r="S4" s="20"/>
      <c r="T4" s="20"/>
      <c r="U4" s="11"/>
      <c r="V4" s="11"/>
      <c r="W4" s="89"/>
      <c r="X4" s="10">
        <f t="shared" si="1"/>
        <v>0</v>
      </c>
      <c r="Y4" s="11" t="e">
        <f t="shared" si="0"/>
        <v>#N/A</v>
      </c>
      <c r="Z4" s="11" t="e">
        <f t="shared" si="2"/>
        <v>#N/A</v>
      </c>
      <c r="AA4" s="11" t="e">
        <f t="shared" si="3"/>
        <v>#N/A</v>
      </c>
      <c r="AB4" s="11" t="e">
        <f t="shared" si="4"/>
        <v>#N/A</v>
      </c>
      <c r="AC4" s="11" t="e">
        <f t="shared" si="5"/>
        <v>#N/A</v>
      </c>
      <c r="AD4" s="11" t="e">
        <f t="shared" si="6"/>
        <v>#N/A</v>
      </c>
      <c r="AE4" s="11" t="e">
        <f t="shared" si="7"/>
        <v>#N/A</v>
      </c>
      <c r="AF4" s="11" t="e">
        <f t="shared" si="8"/>
        <v>#N/A</v>
      </c>
      <c r="AG4" s="11" t="e">
        <f t="shared" si="9"/>
        <v>#N/A</v>
      </c>
      <c r="AH4" s="11" t="e">
        <f t="shared" si="10"/>
        <v>#N/A</v>
      </c>
      <c r="AI4" s="11" t="e">
        <f t="shared" si="11"/>
        <v>#N/A</v>
      </c>
      <c r="AJ4" s="11" t="e">
        <f t="shared" si="12"/>
        <v>#N/A</v>
      </c>
      <c r="AK4" s="11" t="e">
        <f t="shared" si="13"/>
        <v>#N/A</v>
      </c>
      <c r="AL4" s="11" t="e">
        <f t="shared" si="14"/>
        <v>#N/A</v>
      </c>
      <c r="AM4" s="11" t="e">
        <f t="shared" si="15"/>
        <v>#N/A</v>
      </c>
      <c r="AN4" s="11" t="e">
        <f t="shared" si="16"/>
        <v>#N/A</v>
      </c>
      <c r="AO4" s="11" t="e">
        <f t="shared" si="17"/>
        <v>#N/A</v>
      </c>
      <c r="AP4" s="11" t="e">
        <f t="shared" si="18"/>
        <v>#N/A</v>
      </c>
      <c r="AQ4" s="11" t="e">
        <f t="shared" si="19"/>
        <v>#N/A</v>
      </c>
      <c r="AR4" s="11" t="e">
        <f t="shared" si="20"/>
        <v>#N/A</v>
      </c>
      <c r="AS4" s="11" t="e">
        <f t="shared" si="21"/>
        <v>#N/A</v>
      </c>
      <c r="AT4" s="11" t="e">
        <f t="shared" si="22"/>
        <v>#N/A</v>
      </c>
      <c r="AU4" s="11" t="e">
        <f t="shared" si="23"/>
        <v>#N/A</v>
      </c>
      <c r="AV4" s="11" t="e">
        <f t="shared" si="24"/>
        <v>#N/A</v>
      </c>
      <c r="AW4" s="11" t="e">
        <f t="shared" si="25"/>
        <v>#N/A</v>
      </c>
      <c r="AX4" s="11"/>
    </row>
    <row r="5" spans="1:51" x14ac:dyDescent="0.45">
      <c r="A5" s="20">
        <v>3</v>
      </c>
      <c r="B5" s="20" t="s">
        <v>42</v>
      </c>
      <c r="C5" s="83">
        <v>62.5</v>
      </c>
      <c r="D5" s="20">
        <v>1</v>
      </c>
      <c r="E5" s="20" t="s">
        <v>42</v>
      </c>
      <c r="F5" s="95" t="s">
        <v>91</v>
      </c>
      <c r="G5" s="20" t="e">
        <f>NA()</f>
        <v>#N/A</v>
      </c>
      <c r="H5" s="20" t="e">
        <f>NA()</f>
        <v>#N/A</v>
      </c>
      <c r="I5" s="20" t="e">
        <f>NA()</f>
        <v>#N/A</v>
      </c>
      <c r="J5" s="20">
        <v>-8</v>
      </c>
      <c r="K5" s="20">
        <v>10</v>
      </c>
      <c r="L5" s="20" t="e">
        <f>NA()</f>
        <v>#N/A</v>
      </c>
      <c r="M5" s="20" t="e">
        <f>NA()</f>
        <v>#N/A</v>
      </c>
      <c r="N5" s="20" t="e">
        <f>NA()</f>
        <v>#N/A</v>
      </c>
      <c r="O5" s="20" t="s">
        <v>41</v>
      </c>
      <c r="P5" s="20" t="e">
        <f>NA()</f>
        <v>#N/A</v>
      </c>
      <c r="Q5" s="20" t="s">
        <v>35</v>
      </c>
      <c r="R5" s="11" t="s">
        <v>33</v>
      </c>
      <c r="S5" s="11">
        <v>2022</v>
      </c>
      <c r="T5" s="83" t="s">
        <v>523</v>
      </c>
      <c r="U5" s="11"/>
      <c r="V5" s="11" t="s">
        <v>654</v>
      </c>
      <c r="W5" s="89"/>
      <c r="X5" s="10">
        <f t="shared" si="1"/>
        <v>-8</v>
      </c>
      <c r="Y5" s="11" t="e">
        <f t="shared" si="0"/>
        <v>#N/A</v>
      </c>
      <c r="Z5" s="11" t="e">
        <f t="shared" si="2"/>
        <v>#N/A</v>
      </c>
      <c r="AA5" s="11" t="e">
        <f t="shared" si="3"/>
        <v>#N/A</v>
      </c>
      <c r="AB5" s="11" t="e">
        <f t="shared" si="4"/>
        <v>#N/A</v>
      </c>
      <c r="AC5" s="11" t="e">
        <f t="shared" si="5"/>
        <v>#N/A</v>
      </c>
      <c r="AD5" s="11" t="e">
        <f t="shared" si="6"/>
        <v>#N/A</v>
      </c>
      <c r="AE5" s="11" t="e">
        <f t="shared" si="7"/>
        <v>#N/A</v>
      </c>
      <c r="AF5" s="11" t="e">
        <f t="shared" si="8"/>
        <v>#N/A</v>
      </c>
      <c r="AG5" s="11">
        <f t="shared" si="9"/>
        <v>-8</v>
      </c>
      <c r="AH5" s="11" t="e">
        <f t="shared" si="10"/>
        <v>#N/A</v>
      </c>
      <c r="AI5" s="11" t="e">
        <f t="shared" si="11"/>
        <v>#N/A</v>
      </c>
      <c r="AJ5" s="11" t="e">
        <f t="shared" si="12"/>
        <v>#N/A</v>
      </c>
      <c r="AK5" s="11" t="e">
        <f t="shared" si="13"/>
        <v>#N/A</v>
      </c>
      <c r="AL5" s="11" t="e">
        <f t="shared" si="14"/>
        <v>#N/A</v>
      </c>
      <c r="AM5" s="11" t="e">
        <f t="shared" si="15"/>
        <v>#N/A</v>
      </c>
      <c r="AN5" s="11" t="e">
        <f t="shared" si="16"/>
        <v>#N/A</v>
      </c>
      <c r="AO5" s="11" t="e">
        <f t="shared" si="17"/>
        <v>#N/A</v>
      </c>
      <c r="AP5" s="11" t="e">
        <f t="shared" si="18"/>
        <v>#N/A</v>
      </c>
      <c r="AQ5" s="11" t="e">
        <f t="shared" si="19"/>
        <v>#N/A</v>
      </c>
      <c r="AR5" s="11" t="e">
        <f t="shared" si="20"/>
        <v>#N/A</v>
      </c>
      <c r="AS5" s="11" t="e">
        <f t="shared" si="21"/>
        <v>#N/A</v>
      </c>
      <c r="AT5" s="11" t="e">
        <f t="shared" si="22"/>
        <v>#N/A</v>
      </c>
      <c r="AU5" s="11" t="e">
        <f t="shared" si="23"/>
        <v>#N/A</v>
      </c>
      <c r="AV5" s="11" t="e">
        <f t="shared" si="24"/>
        <v>#N/A</v>
      </c>
      <c r="AW5" s="11" t="e">
        <f t="shared" si="25"/>
        <v>#N/A</v>
      </c>
      <c r="AX5" s="11"/>
    </row>
    <row r="6" spans="1:51" x14ac:dyDescent="0.45">
      <c r="A6" s="20">
        <v>3</v>
      </c>
      <c r="B6" s="20" t="s">
        <v>43</v>
      </c>
      <c r="C6" s="83">
        <v>75</v>
      </c>
      <c r="D6" s="20">
        <v>1</v>
      </c>
      <c r="E6" s="20" t="s">
        <v>43</v>
      </c>
      <c r="F6" s="95" t="s">
        <v>91</v>
      </c>
      <c r="G6" s="20" t="e">
        <f>NA()</f>
        <v>#N/A</v>
      </c>
      <c r="H6" s="20" t="e">
        <f>NA()</f>
        <v>#N/A</v>
      </c>
      <c r="I6" s="20" t="e">
        <f>NA()</f>
        <v>#N/A</v>
      </c>
      <c r="J6" s="20">
        <v>-8</v>
      </c>
      <c r="K6" s="20">
        <v>12</v>
      </c>
      <c r="L6" s="20" t="e">
        <f>NA()</f>
        <v>#N/A</v>
      </c>
      <c r="M6" s="20" t="e">
        <f>NA()</f>
        <v>#N/A</v>
      </c>
      <c r="N6" s="20" t="e">
        <f>NA()</f>
        <v>#N/A</v>
      </c>
      <c r="O6" s="20" t="s">
        <v>41</v>
      </c>
      <c r="P6" s="20" t="e">
        <f>NA()</f>
        <v>#N/A</v>
      </c>
      <c r="Q6" s="20" t="s">
        <v>35</v>
      </c>
      <c r="R6" s="11" t="s">
        <v>33</v>
      </c>
      <c r="S6" s="11">
        <v>2022</v>
      </c>
      <c r="T6" s="83" t="s">
        <v>523</v>
      </c>
      <c r="U6" s="11"/>
      <c r="V6" s="11" t="s">
        <v>654</v>
      </c>
      <c r="W6" s="89"/>
      <c r="X6" s="10">
        <f t="shared" si="1"/>
        <v>-8</v>
      </c>
      <c r="Y6" s="11" t="e">
        <f t="shared" si="0"/>
        <v>#N/A</v>
      </c>
      <c r="Z6" s="11" t="e">
        <f t="shared" si="2"/>
        <v>#N/A</v>
      </c>
      <c r="AA6" s="11" t="e">
        <f t="shared" si="3"/>
        <v>#N/A</v>
      </c>
      <c r="AB6" s="11" t="e">
        <f t="shared" si="4"/>
        <v>#N/A</v>
      </c>
      <c r="AC6" s="11" t="e">
        <f t="shared" si="5"/>
        <v>#N/A</v>
      </c>
      <c r="AD6" s="11" t="e">
        <f t="shared" si="6"/>
        <v>#N/A</v>
      </c>
      <c r="AE6" s="11" t="e">
        <f t="shared" si="7"/>
        <v>#N/A</v>
      </c>
      <c r="AF6" s="11" t="e">
        <f t="shared" si="8"/>
        <v>#N/A</v>
      </c>
      <c r="AG6" s="11">
        <f t="shared" si="9"/>
        <v>-8</v>
      </c>
      <c r="AH6" s="11" t="e">
        <f t="shared" si="10"/>
        <v>#N/A</v>
      </c>
      <c r="AI6" s="11" t="e">
        <f t="shared" si="11"/>
        <v>#N/A</v>
      </c>
      <c r="AJ6" s="11" t="e">
        <f t="shared" si="12"/>
        <v>#N/A</v>
      </c>
      <c r="AK6" s="11" t="e">
        <f t="shared" si="13"/>
        <v>#N/A</v>
      </c>
      <c r="AL6" s="11" t="e">
        <f t="shared" si="14"/>
        <v>#N/A</v>
      </c>
      <c r="AM6" s="11" t="e">
        <f t="shared" si="15"/>
        <v>#N/A</v>
      </c>
      <c r="AN6" s="11" t="e">
        <f t="shared" si="16"/>
        <v>#N/A</v>
      </c>
      <c r="AO6" s="11" t="e">
        <f t="shared" si="17"/>
        <v>#N/A</v>
      </c>
      <c r="AP6" s="11" t="e">
        <f t="shared" si="18"/>
        <v>#N/A</v>
      </c>
      <c r="AQ6" s="11" t="e">
        <f t="shared" si="19"/>
        <v>#N/A</v>
      </c>
      <c r="AR6" s="11" t="e">
        <f t="shared" si="20"/>
        <v>#N/A</v>
      </c>
      <c r="AS6" s="11" t="e">
        <f t="shared" si="21"/>
        <v>#N/A</v>
      </c>
      <c r="AT6" s="11" t="e">
        <f t="shared" si="22"/>
        <v>#N/A</v>
      </c>
      <c r="AU6" s="11" t="e">
        <f t="shared" si="23"/>
        <v>#N/A</v>
      </c>
      <c r="AV6" s="11" t="e">
        <f t="shared" si="24"/>
        <v>#N/A</v>
      </c>
      <c r="AW6" s="11" t="e">
        <f t="shared" si="25"/>
        <v>#N/A</v>
      </c>
      <c r="AX6" s="11"/>
    </row>
    <row r="7" spans="1:51" x14ac:dyDescent="0.45">
      <c r="A7" s="20">
        <v>3</v>
      </c>
      <c r="B7" s="20" t="s">
        <v>44</v>
      </c>
      <c r="C7" s="83">
        <v>92.5</v>
      </c>
      <c r="D7" s="20">
        <v>1</v>
      </c>
      <c r="E7" s="20" t="s">
        <v>44</v>
      </c>
      <c r="F7" s="95" t="s">
        <v>91</v>
      </c>
      <c r="G7" s="20" t="e">
        <f>NA()</f>
        <v>#N/A</v>
      </c>
      <c r="H7" s="20" t="e">
        <f>NA()</f>
        <v>#N/A</v>
      </c>
      <c r="I7" s="20" t="e">
        <f>NA()</f>
        <v>#N/A</v>
      </c>
      <c r="J7" s="20">
        <v>-8</v>
      </c>
      <c r="K7" s="20">
        <v>15</v>
      </c>
      <c r="L7" s="20" t="e">
        <f>NA()</f>
        <v>#N/A</v>
      </c>
      <c r="M7" s="20" t="e">
        <f>NA()</f>
        <v>#N/A</v>
      </c>
      <c r="N7" s="20" t="e">
        <f>NA()</f>
        <v>#N/A</v>
      </c>
      <c r="O7" s="20" t="s">
        <v>41</v>
      </c>
      <c r="P7" s="20" t="e">
        <f>NA()</f>
        <v>#N/A</v>
      </c>
      <c r="Q7" s="20" t="s">
        <v>35</v>
      </c>
      <c r="R7" s="11" t="s">
        <v>33</v>
      </c>
      <c r="S7" s="11">
        <v>2022</v>
      </c>
      <c r="T7" s="83" t="s">
        <v>523</v>
      </c>
      <c r="U7" s="11"/>
      <c r="V7" s="11" t="s">
        <v>654</v>
      </c>
      <c r="W7" s="89"/>
      <c r="X7" s="10">
        <f t="shared" si="1"/>
        <v>-8</v>
      </c>
      <c r="Y7" s="11" t="e">
        <f t="shared" si="0"/>
        <v>#N/A</v>
      </c>
      <c r="Z7" s="11" t="e">
        <f t="shared" si="2"/>
        <v>#N/A</v>
      </c>
      <c r="AA7" s="11" t="e">
        <f t="shared" si="3"/>
        <v>#N/A</v>
      </c>
      <c r="AB7" s="11" t="e">
        <f t="shared" si="4"/>
        <v>#N/A</v>
      </c>
      <c r="AC7" s="11" t="e">
        <f t="shared" si="5"/>
        <v>#N/A</v>
      </c>
      <c r="AD7" s="11" t="e">
        <f t="shared" si="6"/>
        <v>#N/A</v>
      </c>
      <c r="AE7" s="11" t="e">
        <f t="shared" si="7"/>
        <v>#N/A</v>
      </c>
      <c r="AF7" s="11" t="e">
        <f t="shared" si="8"/>
        <v>#N/A</v>
      </c>
      <c r="AG7" s="11">
        <f t="shared" si="9"/>
        <v>-8</v>
      </c>
      <c r="AH7" s="11" t="e">
        <f t="shared" si="10"/>
        <v>#N/A</v>
      </c>
      <c r="AI7" s="11" t="e">
        <f t="shared" si="11"/>
        <v>#N/A</v>
      </c>
      <c r="AJ7" s="11" t="e">
        <f t="shared" si="12"/>
        <v>#N/A</v>
      </c>
      <c r="AK7" s="11" t="e">
        <f t="shared" si="13"/>
        <v>#N/A</v>
      </c>
      <c r="AL7" s="11" t="e">
        <f t="shared" si="14"/>
        <v>#N/A</v>
      </c>
      <c r="AM7" s="11" t="e">
        <f t="shared" si="15"/>
        <v>#N/A</v>
      </c>
      <c r="AN7" s="11" t="e">
        <f t="shared" si="16"/>
        <v>#N/A</v>
      </c>
      <c r="AO7" s="11" t="e">
        <f t="shared" si="17"/>
        <v>#N/A</v>
      </c>
      <c r="AP7" s="11" t="e">
        <f t="shared" si="18"/>
        <v>#N/A</v>
      </c>
      <c r="AQ7" s="11" t="e">
        <f t="shared" si="19"/>
        <v>#N/A</v>
      </c>
      <c r="AR7" s="11" t="e">
        <f t="shared" si="20"/>
        <v>#N/A</v>
      </c>
      <c r="AS7" s="11" t="e">
        <f t="shared" si="21"/>
        <v>#N/A</v>
      </c>
      <c r="AT7" s="11" t="e">
        <f t="shared" si="22"/>
        <v>#N/A</v>
      </c>
      <c r="AU7" s="11" t="e">
        <f t="shared" si="23"/>
        <v>#N/A</v>
      </c>
      <c r="AV7" s="11" t="e">
        <f t="shared" si="24"/>
        <v>#N/A</v>
      </c>
      <c r="AW7" s="11" t="e">
        <f t="shared" si="25"/>
        <v>#N/A</v>
      </c>
      <c r="AX7" s="11"/>
    </row>
    <row r="8" spans="1:51" x14ac:dyDescent="0.45">
      <c r="A8" s="20">
        <v>3</v>
      </c>
      <c r="B8" s="20" t="s">
        <v>45</v>
      </c>
      <c r="C8" s="83">
        <v>115</v>
      </c>
      <c r="D8" s="20">
        <v>1</v>
      </c>
      <c r="E8" s="20" t="s">
        <v>45</v>
      </c>
      <c r="F8" s="95" t="s">
        <v>91</v>
      </c>
      <c r="G8" s="20" t="e">
        <f>NA()</f>
        <v>#N/A</v>
      </c>
      <c r="H8" s="20" t="e">
        <f>NA()</f>
        <v>#N/A</v>
      </c>
      <c r="I8" s="20" t="e">
        <f>NA()</f>
        <v>#N/A</v>
      </c>
      <c r="J8" s="20">
        <v>-8</v>
      </c>
      <c r="K8" s="20">
        <v>19</v>
      </c>
      <c r="L8" s="20" t="e">
        <f>NA()</f>
        <v>#N/A</v>
      </c>
      <c r="M8" s="20" t="e">
        <f>NA()</f>
        <v>#N/A</v>
      </c>
      <c r="N8" s="20" t="e">
        <f>NA()</f>
        <v>#N/A</v>
      </c>
      <c r="O8" s="20" t="s">
        <v>41</v>
      </c>
      <c r="P8" s="20" t="e">
        <f>NA()</f>
        <v>#N/A</v>
      </c>
      <c r="Q8" s="20" t="s">
        <v>35</v>
      </c>
      <c r="R8" s="11" t="s">
        <v>33</v>
      </c>
      <c r="S8" s="11">
        <v>2022</v>
      </c>
      <c r="T8" s="83" t="s">
        <v>523</v>
      </c>
      <c r="U8" s="11"/>
      <c r="V8" s="11" t="s">
        <v>654</v>
      </c>
      <c r="W8" s="89"/>
      <c r="X8" s="10">
        <f t="shared" si="1"/>
        <v>-8</v>
      </c>
      <c r="Y8" s="11" t="e">
        <f t="shared" si="0"/>
        <v>#N/A</v>
      </c>
      <c r="Z8" s="11" t="e">
        <f t="shared" si="2"/>
        <v>#N/A</v>
      </c>
      <c r="AA8" s="11" t="e">
        <f t="shared" si="3"/>
        <v>#N/A</v>
      </c>
      <c r="AB8" s="11" t="e">
        <f t="shared" si="4"/>
        <v>#N/A</v>
      </c>
      <c r="AC8" s="11" t="e">
        <f t="shared" si="5"/>
        <v>#N/A</v>
      </c>
      <c r="AD8" s="11" t="e">
        <f t="shared" si="6"/>
        <v>#N/A</v>
      </c>
      <c r="AE8" s="11" t="e">
        <f t="shared" si="7"/>
        <v>#N/A</v>
      </c>
      <c r="AF8" s="11" t="e">
        <f t="shared" si="8"/>
        <v>#N/A</v>
      </c>
      <c r="AG8" s="11">
        <f t="shared" si="9"/>
        <v>-8</v>
      </c>
      <c r="AH8" s="11" t="e">
        <f t="shared" si="10"/>
        <v>#N/A</v>
      </c>
      <c r="AI8" s="11" t="e">
        <f t="shared" si="11"/>
        <v>#N/A</v>
      </c>
      <c r="AJ8" s="11" t="e">
        <f t="shared" si="12"/>
        <v>#N/A</v>
      </c>
      <c r="AK8" s="11" t="e">
        <f t="shared" si="13"/>
        <v>#N/A</v>
      </c>
      <c r="AL8" s="11" t="e">
        <f t="shared" si="14"/>
        <v>#N/A</v>
      </c>
      <c r="AM8" s="11" t="e">
        <f t="shared" si="15"/>
        <v>#N/A</v>
      </c>
      <c r="AN8" s="11" t="e">
        <f t="shared" si="16"/>
        <v>#N/A</v>
      </c>
      <c r="AO8" s="11" t="e">
        <f t="shared" si="17"/>
        <v>#N/A</v>
      </c>
      <c r="AP8" s="11" t="e">
        <f t="shared" si="18"/>
        <v>#N/A</v>
      </c>
      <c r="AQ8" s="11" t="e">
        <f t="shared" si="19"/>
        <v>#N/A</v>
      </c>
      <c r="AR8" s="11" t="e">
        <f t="shared" si="20"/>
        <v>#N/A</v>
      </c>
      <c r="AS8" s="11" t="e">
        <f t="shared" si="21"/>
        <v>#N/A</v>
      </c>
      <c r="AT8" s="11" t="e">
        <f t="shared" si="22"/>
        <v>#N/A</v>
      </c>
      <c r="AU8" s="11" t="e">
        <f t="shared" si="23"/>
        <v>#N/A</v>
      </c>
      <c r="AV8" s="11" t="e">
        <f t="shared" si="24"/>
        <v>#N/A</v>
      </c>
      <c r="AW8" s="11" t="e">
        <f t="shared" si="25"/>
        <v>#N/A</v>
      </c>
      <c r="AX8" s="11"/>
    </row>
    <row r="9" spans="1:51" x14ac:dyDescent="0.45">
      <c r="A9" s="20">
        <v>3</v>
      </c>
      <c r="B9" s="20" t="s">
        <v>46</v>
      </c>
      <c r="C9" s="83">
        <v>140</v>
      </c>
      <c r="D9" s="20">
        <v>1</v>
      </c>
      <c r="E9" s="20" t="s">
        <v>46</v>
      </c>
      <c r="F9" s="95" t="s">
        <v>91</v>
      </c>
      <c r="G9" s="20" t="e">
        <f>NA()</f>
        <v>#N/A</v>
      </c>
      <c r="H9" s="20" t="e">
        <f>NA()</f>
        <v>#N/A</v>
      </c>
      <c r="I9" s="20" t="e">
        <f>NA()</f>
        <v>#N/A</v>
      </c>
      <c r="J9" s="20">
        <v>-8</v>
      </c>
      <c r="K9" s="20">
        <v>24</v>
      </c>
      <c r="L9" s="20" t="e">
        <f>NA()</f>
        <v>#N/A</v>
      </c>
      <c r="M9" s="20" t="e">
        <f>NA()</f>
        <v>#N/A</v>
      </c>
      <c r="N9" s="20" t="e">
        <f>NA()</f>
        <v>#N/A</v>
      </c>
      <c r="O9" s="20" t="s">
        <v>41</v>
      </c>
      <c r="P9" s="20" t="e">
        <f>NA()</f>
        <v>#N/A</v>
      </c>
      <c r="Q9" s="20" t="s">
        <v>35</v>
      </c>
      <c r="R9" s="11" t="s">
        <v>33</v>
      </c>
      <c r="S9" s="11">
        <v>2022</v>
      </c>
      <c r="T9" s="83" t="s">
        <v>523</v>
      </c>
      <c r="U9" s="11"/>
      <c r="V9" s="11" t="s">
        <v>654</v>
      </c>
      <c r="W9" s="89"/>
      <c r="X9" s="10">
        <f t="shared" si="1"/>
        <v>-8</v>
      </c>
      <c r="Y9" s="11" t="e">
        <f t="shared" si="0"/>
        <v>#N/A</v>
      </c>
      <c r="Z9" s="11" t="e">
        <f t="shared" si="2"/>
        <v>#N/A</v>
      </c>
      <c r="AA9" s="11" t="e">
        <f t="shared" si="3"/>
        <v>#N/A</v>
      </c>
      <c r="AB9" s="11" t="e">
        <f t="shared" si="4"/>
        <v>#N/A</v>
      </c>
      <c r="AC9" s="11" t="e">
        <f t="shared" si="5"/>
        <v>#N/A</v>
      </c>
      <c r="AD9" s="11" t="e">
        <f t="shared" si="6"/>
        <v>#N/A</v>
      </c>
      <c r="AE9" s="11" t="e">
        <f t="shared" si="7"/>
        <v>#N/A</v>
      </c>
      <c r="AF9" s="11" t="e">
        <f t="shared" si="8"/>
        <v>#N/A</v>
      </c>
      <c r="AG9" s="11">
        <f t="shared" si="9"/>
        <v>-8</v>
      </c>
      <c r="AH9" s="11" t="e">
        <f t="shared" si="10"/>
        <v>#N/A</v>
      </c>
      <c r="AI9" s="11" t="e">
        <f t="shared" si="11"/>
        <v>#N/A</v>
      </c>
      <c r="AJ9" s="11" t="e">
        <f t="shared" si="12"/>
        <v>#N/A</v>
      </c>
      <c r="AK9" s="11" t="e">
        <f t="shared" si="13"/>
        <v>#N/A</v>
      </c>
      <c r="AL9" s="11" t="e">
        <f t="shared" si="14"/>
        <v>#N/A</v>
      </c>
      <c r="AM9" s="11" t="e">
        <f t="shared" si="15"/>
        <v>#N/A</v>
      </c>
      <c r="AN9" s="11" t="e">
        <f t="shared" si="16"/>
        <v>#N/A</v>
      </c>
      <c r="AO9" s="11" t="e">
        <f t="shared" si="17"/>
        <v>#N/A</v>
      </c>
      <c r="AP9" s="11" t="e">
        <f t="shared" si="18"/>
        <v>#N/A</v>
      </c>
      <c r="AQ9" s="11" t="e">
        <f t="shared" si="19"/>
        <v>#N/A</v>
      </c>
      <c r="AR9" s="11" t="e">
        <f t="shared" si="20"/>
        <v>#N/A</v>
      </c>
      <c r="AS9" s="11" t="e">
        <f t="shared" si="21"/>
        <v>#N/A</v>
      </c>
      <c r="AT9" s="11" t="e">
        <f t="shared" si="22"/>
        <v>#N/A</v>
      </c>
      <c r="AU9" s="11" t="e">
        <f t="shared" si="23"/>
        <v>#N/A</v>
      </c>
      <c r="AV9" s="11" t="e">
        <f t="shared" si="24"/>
        <v>#N/A</v>
      </c>
      <c r="AW9" s="11" t="e">
        <f t="shared" si="25"/>
        <v>#N/A</v>
      </c>
      <c r="AX9" s="11"/>
    </row>
    <row r="10" spans="1:51" x14ac:dyDescent="0.45">
      <c r="A10" s="20">
        <v>3</v>
      </c>
      <c r="B10" s="20" t="s">
        <v>47</v>
      </c>
      <c r="C10" s="83">
        <v>180</v>
      </c>
      <c r="D10" s="20">
        <v>1</v>
      </c>
      <c r="E10" s="20" t="s">
        <v>47</v>
      </c>
      <c r="F10" s="95" t="s">
        <v>91</v>
      </c>
      <c r="G10" s="20" t="e">
        <f>NA()</f>
        <v>#N/A</v>
      </c>
      <c r="H10" s="20" t="e">
        <f>NA()</f>
        <v>#N/A</v>
      </c>
      <c r="I10" s="20" t="e">
        <f>NA()</f>
        <v>#N/A</v>
      </c>
      <c r="J10" s="20">
        <v>-9</v>
      </c>
      <c r="K10" s="20">
        <v>31</v>
      </c>
      <c r="L10" s="20" t="e">
        <f>NA()</f>
        <v>#N/A</v>
      </c>
      <c r="M10" s="20" t="e">
        <f>NA()</f>
        <v>#N/A</v>
      </c>
      <c r="N10" s="20" t="e">
        <f>NA()</f>
        <v>#N/A</v>
      </c>
      <c r="O10" s="20" t="s">
        <v>41</v>
      </c>
      <c r="P10" s="20" t="e">
        <f>NA()</f>
        <v>#N/A</v>
      </c>
      <c r="Q10" s="20" t="s">
        <v>35</v>
      </c>
      <c r="R10" s="11" t="s">
        <v>33</v>
      </c>
      <c r="S10" s="11">
        <v>2022</v>
      </c>
      <c r="T10" s="83" t="s">
        <v>523</v>
      </c>
      <c r="U10" s="11"/>
      <c r="V10" s="11" t="s">
        <v>654</v>
      </c>
      <c r="W10" s="89"/>
      <c r="X10" s="10">
        <f t="shared" si="1"/>
        <v>-9</v>
      </c>
      <c r="Y10" s="11" t="e">
        <f t="shared" si="0"/>
        <v>#N/A</v>
      </c>
      <c r="Z10" s="11" t="e">
        <f t="shared" si="2"/>
        <v>#N/A</v>
      </c>
      <c r="AA10" s="11" t="e">
        <f t="shared" si="3"/>
        <v>#N/A</v>
      </c>
      <c r="AB10" s="11" t="e">
        <f t="shared" si="4"/>
        <v>#N/A</v>
      </c>
      <c r="AC10" s="11" t="e">
        <f t="shared" si="5"/>
        <v>#N/A</v>
      </c>
      <c r="AD10" s="11" t="e">
        <f t="shared" si="6"/>
        <v>#N/A</v>
      </c>
      <c r="AE10" s="11" t="e">
        <f t="shared" si="7"/>
        <v>#N/A</v>
      </c>
      <c r="AF10" s="11" t="e">
        <f t="shared" si="8"/>
        <v>#N/A</v>
      </c>
      <c r="AG10" s="11">
        <f t="shared" si="9"/>
        <v>-9</v>
      </c>
      <c r="AH10" s="11" t="e">
        <f t="shared" si="10"/>
        <v>#N/A</v>
      </c>
      <c r="AI10" s="11" t="e">
        <f t="shared" si="11"/>
        <v>#N/A</v>
      </c>
      <c r="AJ10" s="11" t="e">
        <f t="shared" si="12"/>
        <v>#N/A</v>
      </c>
      <c r="AK10" s="11" t="e">
        <f t="shared" si="13"/>
        <v>#N/A</v>
      </c>
      <c r="AL10" s="11" t="e">
        <f t="shared" si="14"/>
        <v>#N/A</v>
      </c>
      <c r="AM10" s="11" t="e">
        <f t="shared" si="15"/>
        <v>#N/A</v>
      </c>
      <c r="AN10" s="11" t="e">
        <f t="shared" si="16"/>
        <v>#N/A</v>
      </c>
      <c r="AO10" s="11" t="e">
        <f t="shared" si="17"/>
        <v>#N/A</v>
      </c>
      <c r="AP10" s="11" t="e">
        <f t="shared" si="18"/>
        <v>#N/A</v>
      </c>
      <c r="AQ10" s="11" t="e">
        <f t="shared" si="19"/>
        <v>#N/A</v>
      </c>
      <c r="AR10" s="11" t="e">
        <f t="shared" si="20"/>
        <v>#N/A</v>
      </c>
      <c r="AS10" s="11" t="e">
        <f t="shared" si="21"/>
        <v>#N/A</v>
      </c>
      <c r="AT10" s="11" t="e">
        <f t="shared" si="22"/>
        <v>#N/A</v>
      </c>
      <c r="AU10" s="11" t="e">
        <f t="shared" si="23"/>
        <v>#N/A</v>
      </c>
      <c r="AV10" s="11" t="e">
        <f t="shared" si="24"/>
        <v>#N/A</v>
      </c>
      <c r="AW10" s="11" t="e">
        <f t="shared" si="25"/>
        <v>#N/A</v>
      </c>
      <c r="AX10" s="11"/>
    </row>
    <row r="11" spans="1:51" x14ac:dyDescent="0.45">
      <c r="A11" s="20">
        <v>3</v>
      </c>
      <c r="B11" s="20" t="s">
        <v>48</v>
      </c>
      <c r="C11" s="83">
        <v>215</v>
      </c>
      <c r="D11" s="20">
        <v>1</v>
      </c>
      <c r="E11" s="20" t="s">
        <v>48</v>
      </c>
      <c r="F11" s="95" t="s">
        <v>91</v>
      </c>
      <c r="G11" s="20" t="e">
        <f>NA()</f>
        <v>#N/A</v>
      </c>
      <c r="H11" s="20" t="e">
        <f>NA()</f>
        <v>#N/A</v>
      </c>
      <c r="I11" s="20" t="e">
        <f>NA()</f>
        <v>#N/A</v>
      </c>
      <c r="J11" s="20">
        <v>-9</v>
      </c>
      <c r="K11" s="20">
        <v>36</v>
      </c>
      <c r="L11" s="20" t="e">
        <f>NA()</f>
        <v>#N/A</v>
      </c>
      <c r="M11" s="20" t="e">
        <f>NA()</f>
        <v>#N/A</v>
      </c>
      <c r="N11" s="20" t="e">
        <f>NA()</f>
        <v>#N/A</v>
      </c>
      <c r="O11" s="20" t="s">
        <v>41</v>
      </c>
      <c r="P11" s="20" t="e">
        <f>NA()</f>
        <v>#N/A</v>
      </c>
      <c r="Q11" s="20" t="s">
        <v>35</v>
      </c>
      <c r="R11" s="11" t="s">
        <v>33</v>
      </c>
      <c r="S11" s="11">
        <v>2022</v>
      </c>
      <c r="T11" s="83" t="s">
        <v>523</v>
      </c>
      <c r="U11" s="11"/>
      <c r="V11" s="11" t="s">
        <v>654</v>
      </c>
      <c r="W11" s="89"/>
      <c r="X11" s="10">
        <f t="shared" si="1"/>
        <v>-9</v>
      </c>
      <c r="Y11" s="11" t="e">
        <f t="shared" si="0"/>
        <v>#N/A</v>
      </c>
      <c r="Z11" s="11" t="e">
        <f t="shared" si="2"/>
        <v>#N/A</v>
      </c>
      <c r="AA11" s="11" t="e">
        <f t="shared" si="3"/>
        <v>#N/A</v>
      </c>
      <c r="AB11" s="11" t="e">
        <f t="shared" si="4"/>
        <v>#N/A</v>
      </c>
      <c r="AC11" s="11" t="e">
        <f t="shared" si="5"/>
        <v>#N/A</v>
      </c>
      <c r="AD11" s="11" t="e">
        <f t="shared" si="6"/>
        <v>#N/A</v>
      </c>
      <c r="AE11" s="11" t="e">
        <f t="shared" si="7"/>
        <v>#N/A</v>
      </c>
      <c r="AF11" s="11" t="e">
        <f t="shared" si="8"/>
        <v>#N/A</v>
      </c>
      <c r="AG11" s="11">
        <f t="shared" si="9"/>
        <v>-9</v>
      </c>
      <c r="AH11" s="11" t="e">
        <f t="shared" si="10"/>
        <v>#N/A</v>
      </c>
      <c r="AI11" s="11" t="e">
        <f t="shared" si="11"/>
        <v>#N/A</v>
      </c>
      <c r="AJ11" s="11" t="e">
        <f t="shared" si="12"/>
        <v>#N/A</v>
      </c>
      <c r="AK11" s="11" t="e">
        <f t="shared" si="13"/>
        <v>#N/A</v>
      </c>
      <c r="AL11" s="11" t="e">
        <f t="shared" si="14"/>
        <v>#N/A</v>
      </c>
      <c r="AM11" s="11" t="e">
        <f t="shared" si="15"/>
        <v>#N/A</v>
      </c>
      <c r="AN11" s="11" t="e">
        <f t="shared" si="16"/>
        <v>#N/A</v>
      </c>
      <c r="AO11" s="11" t="e">
        <f t="shared" si="17"/>
        <v>#N/A</v>
      </c>
      <c r="AP11" s="11" t="e">
        <f t="shared" si="18"/>
        <v>#N/A</v>
      </c>
      <c r="AQ11" s="11" t="e">
        <f t="shared" si="19"/>
        <v>#N/A</v>
      </c>
      <c r="AR11" s="11" t="e">
        <f t="shared" si="20"/>
        <v>#N/A</v>
      </c>
      <c r="AS11" s="11" t="e">
        <f t="shared" si="21"/>
        <v>#N/A</v>
      </c>
      <c r="AT11" s="11" t="e">
        <f t="shared" si="22"/>
        <v>#N/A</v>
      </c>
      <c r="AU11" s="11" t="e">
        <f t="shared" si="23"/>
        <v>#N/A</v>
      </c>
      <c r="AV11" s="11" t="e">
        <f t="shared" si="24"/>
        <v>#N/A</v>
      </c>
      <c r="AW11" s="11" t="e">
        <f t="shared" si="25"/>
        <v>#N/A</v>
      </c>
      <c r="AX11" s="11"/>
    </row>
    <row r="12" spans="1:51" x14ac:dyDescent="0.45">
      <c r="A12" s="20">
        <v>3</v>
      </c>
      <c r="B12" s="20" t="s">
        <v>49</v>
      </c>
      <c r="C12" s="83">
        <v>275</v>
      </c>
      <c r="D12" s="20">
        <v>1</v>
      </c>
      <c r="E12" s="20" t="s">
        <v>49</v>
      </c>
      <c r="F12" s="95" t="s">
        <v>91</v>
      </c>
      <c r="G12" s="20" t="e">
        <f>NA()</f>
        <v>#N/A</v>
      </c>
      <c r="H12" s="20" t="e">
        <f>NA()</f>
        <v>#N/A</v>
      </c>
      <c r="I12" s="20" t="e">
        <f>NA()</f>
        <v>#N/A</v>
      </c>
      <c r="J12" s="20">
        <v>-10</v>
      </c>
      <c r="K12" s="20">
        <v>40</v>
      </c>
      <c r="L12" s="20" t="e">
        <f>NA()</f>
        <v>#N/A</v>
      </c>
      <c r="M12" s="20" t="e">
        <f>NA()</f>
        <v>#N/A</v>
      </c>
      <c r="N12" s="20" t="e">
        <f>NA()</f>
        <v>#N/A</v>
      </c>
      <c r="O12" s="20" t="s">
        <v>41</v>
      </c>
      <c r="P12" s="20" t="e">
        <f>NA()</f>
        <v>#N/A</v>
      </c>
      <c r="Q12" s="20" t="s">
        <v>35</v>
      </c>
      <c r="R12" s="11" t="s">
        <v>33</v>
      </c>
      <c r="S12" s="11">
        <v>2022</v>
      </c>
      <c r="T12" s="83" t="s">
        <v>523</v>
      </c>
      <c r="U12" s="11"/>
      <c r="V12" s="11" t="s">
        <v>654</v>
      </c>
      <c r="W12" s="89"/>
      <c r="X12" s="10">
        <f t="shared" si="1"/>
        <v>-10</v>
      </c>
      <c r="Y12" s="11" t="e">
        <f t="shared" si="0"/>
        <v>#N/A</v>
      </c>
      <c r="Z12" s="11" t="e">
        <f t="shared" si="2"/>
        <v>#N/A</v>
      </c>
      <c r="AA12" s="11" t="e">
        <f t="shared" si="3"/>
        <v>#N/A</v>
      </c>
      <c r="AB12" s="11" t="e">
        <f t="shared" si="4"/>
        <v>#N/A</v>
      </c>
      <c r="AC12" s="11" t="e">
        <f t="shared" si="5"/>
        <v>#N/A</v>
      </c>
      <c r="AD12" s="11" t="e">
        <f t="shared" si="6"/>
        <v>#N/A</v>
      </c>
      <c r="AE12" s="11" t="e">
        <f t="shared" si="7"/>
        <v>#N/A</v>
      </c>
      <c r="AF12" s="11" t="e">
        <f t="shared" si="8"/>
        <v>#N/A</v>
      </c>
      <c r="AG12" s="11">
        <f t="shared" si="9"/>
        <v>-10</v>
      </c>
      <c r="AH12" s="11" t="e">
        <f t="shared" si="10"/>
        <v>#N/A</v>
      </c>
      <c r="AI12" s="11" t="e">
        <f t="shared" si="11"/>
        <v>#N/A</v>
      </c>
      <c r="AJ12" s="11" t="e">
        <f t="shared" si="12"/>
        <v>#N/A</v>
      </c>
      <c r="AK12" s="11" t="e">
        <f t="shared" si="13"/>
        <v>#N/A</v>
      </c>
      <c r="AL12" s="11" t="e">
        <f t="shared" si="14"/>
        <v>#N/A</v>
      </c>
      <c r="AM12" s="11" t="e">
        <f t="shared" si="15"/>
        <v>#N/A</v>
      </c>
      <c r="AN12" s="11" t="e">
        <f t="shared" si="16"/>
        <v>#N/A</v>
      </c>
      <c r="AO12" s="11" t="e">
        <f t="shared" si="17"/>
        <v>#N/A</v>
      </c>
      <c r="AP12" s="11" t="e">
        <f t="shared" si="18"/>
        <v>#N/A</v>
      </c>
      <c r="AQ12" s="11" t="e">
        <f t="shared" si="19"/>
        <v>#N/A</v>
      </c>
      <c r="AR12" s="11" t="e">
        <f t="shared" si="20"/>
        <v>#N/A</v>
      </c>
      <c r="AS12" s="11" t="e">
        <f t="shared" si="21"/>
        <v>#N/A</v>
      </c>
      <c r="AT12" s="11" t="e">
        <f t="shared" si="22"/>
        <v>#N/A</v>
      </c>
      <c r="AU12" s="11" t="e">
        <f t="shared" si="23"/>
        <v>#N/A</v>
      </c>
      <c r="AV12" s="11" t="e">
        <f t="shared" si="24"/>
        <v>#N/A</v>
      </c>
      <c r="AW12" s="11" t="e">
        <f t="shared" si="25"/>
        <v>#N/A</v>
      </c>
      <c r="AX12" s="11"/>
    </row>
    <row r="13" spans="1:51" x14ac:dyDescent="0.45">
      <c r="A13" s="20">
        <v>3</v>
      </c>
      <c r="B13" s="20" t="s">
        <v>50</v>
      </c>
      <c r="C13" s="83">
        <v>330</v>
      </c>
      <c r="D13" s="20">
        <v>1</v>
      </c>
      <c r="E13" s="20" t="s">
        <v>50</v>
      </c>
      <c r="F13" s="95" t="s">
        <v>91</v>
      </c>
      <c r="G13" s="20" t="e">
        <f>NA()</f>
        <v>#N/A</v>
      </c>
      <c r="H13" s="20" t="e">
        <f>NA()</f>
        <v>#N/A</v>
      </c>
      <c r="I13" s="20" t="e">
        <f>NA()</f>
        <v>#N/A</v>
      </c>
      <c r="J13" s="20">
        <v>-10</v>
      </c>
      <c r="K13" s="20">
        <v>40</v>
      </c>
      <c r="L13" s="20" t="e">
        <f>NA()</f>
        <v>#N/A</v>
      </c>
      <c r="M13" s="20" t="e">
        <f>NA()</f>
        <v>#N/A</v>
      </c>
      <c r="N13" s="20" t="e">
        <f>NA()</f>
        <v>#N/A</v>
      </c>
      <c r="O13" s="20" t="s">
        <v>41</v>
      </c>
      <c r="P13" s="20" t="e">
        <f>NA()</f>
        <v>#N/A</v>
      </c>
      <c r="Q13" s="20" t="s">
        <v>35</v>
      </c>
      <c r="R13" s="11" t="s">
        <v>33</v>
      </c>
      <c r="S13" s="11">
        <v>2022</v>
      </c>
      <c r="T13" s="83" t="s">
        <v>523</v>
      </c>
      <c r="U13" s="11"/>
      <c r="V13" s="11" t="s">
        <v>654</v>
      </c>
      <c r="W13" s="89"/>
      <c r="X13" s="10">
        <f t="shared" si="1"/>
        <v>-10</v>
      </c>
      <c r="Y13" s="11" t="e">
        <f t="shared" si="0"/>
        <v>#N/A</v>
      </c>
      <c r="Z13" s="11" t="e">
        <f t="shared" si="2"/>
        <v>#N/A</v>
      </c>
      <c r="AA13" s="11" t="e">
        <f t="shared" si="3"/>
        <v>#N/A</v>
      </c>
      <c r="AB13" s="11" t="e">
        <f t="shared" si="4"/>
        <v>#N/A</v>
      </c>
      <c r="AC13" s="11" t="e">
        <f t="shared" si="5"/>
        <v>#N/A</v>
      </c>
      <c r="AD13" s="11" t="e">
        <f t="shared" si="6"/>
        <v>#N/A</v>
      </c>
      <c r="AE13" s="11" t="e">
        <f t="shared" si="7"/>
        <v>#N/A</v>
      </c>
      <c r="AF13" s="11" t="e">
        <f t="shared" si="8"/>
        <v>#N/A</v>
      </c>
      <c r="AG13" s="11">
        <f t="shared" si="9"/>
        <v>-10</v>
      </c>
      <c r="AH13" s="11" t="e">
        <f t="shared" si="10"/>
        <v>#N/A</v>
      </c>
      <c r="AI13" s="11" t="e">
        <f t="shared" si="11"/>
        <v>#N/A</v>
      </c>
      <c r="AJ13" s="11" t="e">
        <f t="shared" si="12"/>
        <v>#N/A</v>
      </c>
      <c r="AK13" s="11" t="e">
        <f t="shared" si="13"/>
        <v>#N/A</v>
      </c>
      <c r="AL13" s="11" t="e">
        <f t="shared" si="14"/>
        <v>#N/A</v>
      </c>
      <c r="AM13" s="11" t="e">
        <f t="shared" si="15"/>
        <v>#N/A</v>
      </c>
      <c r="AN13" s="11" t="e">
        <f t="shared" si="16"/>
        <v>#N/A</v>
      </c>
      <c r="AO13" s="11" t="e">
        <f t="shared" si="17"/>
        <v>#N/A</v>
      </c>
      <c r="AP13" s="11" t="e">
        <f t="shared" si="18"/>
        <v>#N/A</v>
      </c>
      <c r="AQ13" s="11" t="e">
        <f t="shared" si="19"/>
        <v>#N/A</v>
      </c>
      <c r="AR13" s="11" t="e">
        <f t="shared" si="20"/>
        <v>#N/A</v>
      </c>
      <c r="AS13" s="11" t="e">
        <f t="shared" si="21"/>
        <v>#N/A</v>
      </c>
      <c r="AT13" s="11" t="e">
        <f t="shared" si="22"/>
        <v>#N/A</v>
      </c>
      <c r="AU13" s="11" t="e">
        <f t="shared" si="23"/>
        <v>#N/A</v>
      </c>
      <c r="AV13" s="11" t="e">
        <f t="shared" si="24"/>
        <v>#N/A</v>
      </c>
      <c r="AW13" s="11" t="e">
        <f t="shared" si="25"/>
        <v>#N/A</v>
      </c>
      <c r="AX13" s="11"/>
    </row>
    <row r="14" spans="1:51" x14ac:dyDescent="0.45">
      <c r="A14" s="20">
        <v>3</v>
      </c>
      <c r="B14" s="20" t="s">
        <v>51</v>
      </c>
      <c r="C14" s="83">
        <v>415</v>
      </c>
      <c r="D14" s="20">
        <v>1</v>
      </c>
      <c r="E14" s="20" t="s">
        <v>51</v>
      </c>
      <c r="F14" s="95" t="s">
        <v>91</v>
      </c>
      <c r="G14" s="20" t="e">
        <f>NA()</f>
        <v>#N/A</v>
      </c>
      <c r="H14" s="20" t="e">
        <f>NA()</f>
        <v>#N/A</v>
      </c>
      <c r="I14" s="20" t="e">
        <f>NA()</f>
        <v>#N/A</v>
      </c>
      <c r="J14" s="20">
        <v>-11</v>
      </c>
      <c r="K14" s="20">
        <v>40</v>
      </c>
      <c r="L14" s="20" t="e">
        <f>NA()</f>
        <v>#N/A</v>
      </c>
      <c r="M14" s="20" t="e">
        <f>NA()</f>
        <v>#N/A</v>
      </c>
      <c r="N14" s="20" t="e">
        <f>NA()</f>
        <v>#N/A</v>
      </c>
      <c r="O14" s="20" t="s">
        <v>41</v>
      </c>
      <c r="P14" s="20" t="e">
        <f>NA()</f>
        <v>#N/A</v>
      </c>
      <c r="Q14" s="20" t="s">
        <v>35</v>
      </c>
      <c r="R14" s="11" t="s">
        <v>33</v>
      </c>
      <c r="S14" s="11">
        <v>2022</v>
      </c>
      <c r="T14" s="83" t="s">
        <v>523</v>
      </c>
      <c r="U14" s="11"/>
      <c r="V14" s="11" t="s">
        <v>654</v>
      </c>
      <c r="W14" s="89"/>
      <c r="X14" s="10">
        <f t="shared" si="1"/>
        <v>-11</v>
      </c>
      <c r="Y14" s="11" t="e">
        <f t="shared" si="0"/>
        <v>#N/A</v>
      </c>
      <c r="Z14" s="11" t="e">
        <f t="shared" si="2"/>
        <v>#N/A</v>
      </c>
      <c r="AA14" s="11" t="e">
        <f t="shared" si="3"/>
        <v>#N/A</v>
      </c>
      <c r="AB14" s="11" t="e">
        <f t="shared" si="4"/>
        <v>#N/A</v>
      </c>
      <c r="AC14" s="11" t="e">
        <f t="shared" si="5"/>
        <v>#N/A</v>
      </c>
      <c r="AD14" s="11" t="e">
        <f t="shared" si="6"/>
        <v>#N/A</v>
      </c>
      <c r="AE14" s="11" t="e">
        <f t="shared" si="7"/>
        <v>#N/A</v>
      </c>
      <c r="AF14" s="11" t="e">
        <f t="shared" si="8"/>
        <v>#N/A</v>
      </c>
      <c r="AG14" s="11">
        <f t="shared" si="9"/>
        <v>-11</v>
      </c>
      <c r="AH14" s="11" t="e">
        <f t="shared" si="10"/>
        <v>#N/A</v>
      </c>
      <c r="AI14" s="11" t="e">
        <f t="shared" si="11"/>
        <v>#N/A</v>
      </c>
      <c r="AJ14" s="11" t="e">
        <f t="shared" si="12"/>
        <v>#N/A</v>
      </c>
      <c r="AK14" s="11" t="e">
        <f t="shared" si="13"/>
        <v>#N/A</v>
      </c>
      <c r="AL14" s="11" t="e">
        <f t="shared" si="14"/>
        <v>#N/A</v>
      </c>
      <c r="AM14" s="11" t="e">
        <f t="shared" si="15"/>
        <v>#N/A</v>
      </c>
      <c r="AN14" s="11" t="e">
        <f t="shared" si="16"/>
        <v>#N/A</v>
      </c>
      <c r="AO14" s="11" t="e">
        <f t="shared" si="17"/>
        <v>#N/A</v>
      </c>
      <c r="AP14" s="11" t="e">
        <f t="shared" si="18"/>
        <v>#N/A</v>
      </c>
      <c r="AQ14" s="11" t="e">
        <f t="shared" si="19"/>
        <v>#N/A</v>
      </c>
      <c r="AR14" s="11" t="e">
        <f t="shared" si="20"/>
        <v>#N/A</v>
      </c>
      <c r="AS14" s="11" t="e">
        <f t="shared" si="21"/>
        <v>#N/A</v>
      </c>
      <c r="AT14" s="11" t="e">
        <f t="shared" si="22"/>
        <v>#N/A</v>
      </c>
      <c r="AU14" s="11" t="e">
        <f t="shared" si="23"/>
        <v>#N/A</v>
      </c>
      <c r="AV14" s="11" t="e">
        <f t="shared" si="24"/>
        <v>#N/A</v>
      </c>
      <c r="AW14" s="11" t="e">
        <f t="shared" si="25"/>
        <v>#N/A</v>
      </c>
      <c r="AX14" s="11"/>
    </row>
    <row r="15" spans="1:51" x14ac:dyDescent="0.45">
      <c r="A15" s="20">
        <v>3</v>
      </c>
      <c r="B15" s="20" t="s">
        <v>52</v>
      </c>
      <c r="C15" s="83">
        <v>500</v>
      </c>
      <c r="D15" s="20">
        <v>1</v>
      </c>
      <c r="E15" s="20" t="s">
        <v>52</v>
      </c>
      <c r="F15" s="95" t="s">
        <v>91</v>
      </c>
      <c r="G15" s="20" t="e">
        <f>NA()</f>
        <v>#N/A</v>
      </c>
      <c r="H15" s="20" t="e">
        <f>NA()</f>
        <v>#N/A</v>
      </c>
      <c r="I15" s="20" t="e">
        <f>NA()</f>
        <v>#N/A</v>
      </c>
      <c r="J15" s="20">
        <v>-11</v>
      </c>
      <c r="K15" s="20">
        <v>40</v>
      </c>
      <c r="L15" s="20" t="e">
        <f>NA()</f>
        <v>#N/A</v>
      </c>
      <c r="M15" s="20" t="e">
        <f>NA()</f>
        <v>#N/A</v>
      </c>
      <c r="N15" s="20" t="e">
        <f>NA()</f>
        <v>#N/A</v>
      </c>
      <c r="O15" s="20" t="s">
        <v>41</v>
      </c>
      <c r="P15" s="20" t="e">
        <f>NA()</f>
        <v>#N/A</v>
      </c>
      <c r="Q15" s="20" t="s">
        <v>35</v>
      </c>
      <c r="R15" s="11" t="s">
        <v>33</v>
      </c>
      <c r="S15" s="11">
        <v>2022</v>
      </c>
      <c r="T15" s="83" t="s">
        <v>523</v>
      </c>
      <c r="U15" s="11"/>
      <c r="V15" s="11" t="s">
        <v>654</v>
      </c>
      <c r="W15" s="89"/>
      <c r="X15" s="10">
        <f t="shared" si="1"/>
        <v>-11</v>
      </c>
      <c r="Y15" s="11" t="e">
        <f t="shared" si="0"/>
        <v>#N/A</v>
      </c>
      <c r="Z15" s="11" t="e">
        <f t="shared" si="2"/>
        <v>#N/A</v>
      </c>
      <c r="AA15" s="11" t="e">
        <f t="shared" si="3"/>
        <v>#N/A</v>
      </c>
      <c r="AB15" s="11" t="e">
        <f t="shared" si="4"/>
        <v>#N/A</v>
      </c>
      <c r="AC15" s="11" t="e">
        <f t="shared" si="5"/>
        <v>#N/A</v>
      </c>
      <c r="AD15" s="11" t="e">
        <f t="shared" si="6"/>
        <v>#N/A</v>
      </c>
      <c r="AE15" s="11" t="e">
        <f t="shared" si="7"/>
        <v>#N/A</v>
      </c>
      <c r="AF15" s="11" t="e">
        <f t="shared" si="8"/>
        <v>#N/A</v>
      </c>
      <c r="AG15" s="11">
        <f t="shared" si="9"/>
        <v>-11</v>
      </c>
      <c r="AH15" s="11" t="e">
        <f t="shared" si="10"/>
        <v>#N/A</v>
      </c>
      <c r="AI15" s="11" t="e">
        <f t="shared" si="11"/>
        <v>#N/A</v>
      </c>
      <c r="AJ15" s="11" t="e">
        <f t="shared" si="12"/>
        <v>#N/A</v>
      </c>
      <c r="AK15" s="11" t="e">
        <f t="shared" si="13"/>
        <v>#N/A</v>
      </c>
      <c r="AL15" s="11" t="e">
        <f t="shared" si="14"/>
        <v>#N/A</v>
      </c>
      <c r="AM15" s="11" t="e">
        <f t="shared" si="15"/>
        <v>#N/A</v>
      </c>
      <c r="AN15" s="11" t="e">
        <f t="shared" si="16"/>
        <v>#N/A</v>
      </c>
      <c r="AO15" s="11" t="e">
        <f t="shared" si="17"/>
        <v>#N/A</v>
      </c>
      <c r="AP15" s="11" t="e">
        <f t="shared" si="18"/>
        <v>#N/A</v>
      </c>
      <c r="AQ15" s="11" t="e">
        <f t="shared" si="19"/>
        <v>#N/A</v>
      </c>
      <c r="AR15" s="11" t="e">
        <f t="shared" si="20"/>
        <v>#N/A</v>
      </c>
      <c r="AS15" s="11" t="e">
        <f t="shared" si="21"/>
        <v>#N/A</v>
      </c>
      <c r="AT15" s="11" t="e">
        <f t="shared" si="22"/>
        <v>#N/A</v>
      </c>
      <c r="AU15" s="11" t="e">
        <f t="shared" si="23"/>
        <v>#N/A</v>
      </c>
      <c r="AV15" s="11" t="e">
        <f t="shared" si="24"/>
        <v>#N/A</v>
      </c>
      <c r="AW15" s="11" t="e">
        <f t="shared" si="25"/>
        <v>#N/A</v>
      </c>
      <c r="AX15" s="11"/>
    </row>
    <row r="16" spans="1:51" x14ac:dyDescent="0.45">
      <c r="A16" s="20">
        <v>3</v>
      </c>
      <c r="B16" s="20" t="s">
        <v>53</v>
      </c>
      <c r="C16" s="83">
        <v>625</v>
      </c>
      <c r="D16" s="20">
        <v>1</v>
      </c>
      <c r="E16" s="20" t="s">
        <v>53</v>
      </c>
      <c r="F16" s="95" t="s">
        <v>91</v>
      </c>
      <c r="G16" s="20" t="e">
        <f>NA()</f>
        <v>#N/A</v>
      </c>
      <c r="H16" s="20" t="e">
        <f>NA()</f>
        <v>#N/A</v>
      </c>
      <c r="I16" s="20" t="e">
        <f>NA()</f>
        <v>#N/A</v>
      </c>
      <c r="J16" s="20">
        <v>-15</v>
      </c>
      <c r="K16" s="20">
        <v>40</v>
      </c>
      <c r="L16" s="20" t="e">
        <f>NA()</f>
        <v>#N/A</v>
      </c>
      <c r="M16" s="20" t="e">
        <f>NA()</f>
        <v>#N/A</v>
      </c>
      <c r="N16" s="20" t="e">
        <f>NA()</f>
        <v>#N/A</v>
      </c>
      <c r="O16" s="20" t="s">
        <v>41</v>
      </c>
      <c r="P16" s="20" t="e">
        <f>NA()</f>
        <v>#N/A</v>
      </c>
      <c r="Q16" s="20" t="s">
        <v>35</v>
      </c>
      <c r="R16" s="11" t="s">
        <v>33</v>
      </c>
      <c r="S16" s="11">
        <v>2022</v>
      </c>
      <c r="T16" s="83" t="s">
        <v>523</v>
      </c>
      <c r="U16" s="11"/>
      <c r="V16" s="11" t="s">
        <v>654</v>
      </c>
      <c r="W16" s="89"/>
      <c r="X16" s="10">
        <f t="shared" si="1"/>
        <v>-15</v>
      </c>
      <c r="Y16" s="11" t="e">
        <f t="shared" si="0"/>
        <v>#N/A</v>
      </c>
      <c r="Z16" s="11" t="e">
        <f t="shared" si="2"/>
        <v>#N/A</v>
      </c>
      <c r="AA16" s="11" t="e">
        <f t="shared" si="3"/>
        <v>#N/A</v>
      </c>
      <c r="AB16" s="11" t="e">
        <f t="shared" si="4"/>
        <v>#N/A</v>
      </c>
      <c r="AC16" s="11" t="e">
        <f t="shared" si="5"/>
        <v>#N/A</v>
      </c>
      <c r="AD16" s="11" t="e">
        <f t="shared" si="6"/>
        <v>#N/A</v>
      </c>
      <c r="AE16" s="11" t="e">
        <f t="shared" si="7"/>
        <v>#N/A</v>
      </c>
      <c r="AF16" s="11" t="e">
        <f t="shared" si="8"/>
        <v>#N/A</v>
      </c>
      <c r="AG16" s="11">
        <f t="shared" si="9"/>
        <v>-15</v>
      </c>
      <c r="AH16" s="11" t="e">
        <f t="shared" si="10"/>
        <v>#N/A</v>
      </c>
      <c r="AI16" s="11" t="e">
        <f t="shared" si="11"/>
        <v>#N/A</v>
      </c>
      <c r="AJ16" s="11" t="e">
        <f t="shared" si="12"/>
        <v>#N/A</v>
      </c>
      <c r="AK16" s="11" t="e">
        <f t="shared" si="13"/>
        <v>#N/A</v>
      </c>
      <c r="AL16" s="11" t="e">
        <f t="shared" si="14"/>
        <v>#N/A</v>
      </c>
      <c r="AM16" s="11" t="e">
        <f t="shared" si="15"/>
        <v>#N/A</v>
      </c>
      <c r="AN16" s="11" t="e">
        <f t="shared" si="16"/>
        <v>#N/A</v>
      </c>
      <c r="AO16" s="11" t="e">
        <f t="shared" si="17"/>
        <v>#N/A</v>
      </c>
      <c r="AP16" s="11" t="e">
        <f t="shared" si="18"/>
        <v>#N/A</v>
      </c>
      <c r="AQ16" s="11" t="e">
        <f t="shared" si="19"/>
        <v>#N/A</v>
      </c>
      <c r="AR16" s="11" t="e">
        <f t="shared" si="20"/>
        <v>#N/A</v>
      </c>
      <c r="AS16" s="11" t="e">
        <f t="shared" si="21"/>
        <v>#N/A</v>
      </c>
      <c r="AT16" s="11" t="e">
        <f t="shared" si="22"/>
        <v>#N/A</v>
      </c>
      <c r="AU16" s="11" t="e">
        <f t="shared" si="23"/>
        <v>#N/A</v>
      </c>
      <c r="AV16" s="11" t="e">
        <f t="shared" si="24"/>
        <v>#N/A</v>
      </c>
      <c r="AW16" s="11" t="e">
        <f t="shared" si="25"/>
        <v>#N/A</v>
      </c>
      <c r="AX16" s="11"/>
    </row>
    <row r="17" spans="1:50" x14ac:dyDescent="0.45">
      <c r="A17" s="20">
        <v>3</v>
      </c>
      <c r="B17" s="20" t="s">
        <v>54</v>
      </c>
      <c r="C17" s="83">
        <v>750</v>
      </c>
      <c r="D17" s="20">
        <v>1</v>
      </c>
      <c r="E17" s="20" t="s">
        <v>54</v>
      </c>
      <c r="F17" s="95" t="s">
        <v>91</v>
      </c>
      <c r="G17" s="20" t="e">
        <f>NA()</f>
        <v>#N/A</v>
      </c>
      <c r="H17" s="20" t="e">
        <f>NA()</f>
        <v>#N/A</v>
      </c>
      <c r="I17" s="20" t="e">
        <f>NA()</f>
        <v>#N/A</v>
      </c>
      <c r="J17" s="20">
        <v>-20</v>
      </c>
      <c r="K17" s="20">
        <v>40</v>
      </c>
      <c r="L17" s="20" t="e">
        <f>NA()</f>
        <v>#N/A</v>
      </c>
      <c r="M17" s="20" t="e">
        <f>NA()</f>
        <v>#N/A</v>
      </c>
      <c r="N17" s="20" t="e">
        <f>NA()</f>
        <v>#N/A</v>
      </c>
      <c r="O17" s="20" t="s">
        <v>41</v>
      </c>
      <c r="P17" s="20" t="e">
        <f>NA()</f>
        <v>#N/A</v>
      </c>
      <c r="Q17" s="20" t="s">
        <v>35</v>
      </c>
      <c r="R17" s="11" t="s">
        <v>33</v>
      </c>
      <c r="S17" s="11">
        <v>2022</v>
      </c>
      <c r="T17" s="83" t="s">
        <v>523</v>
      </c>
      <c r="U17" s="11"/>
      <c r="V17" s="11" t="s">
        <v>654</v>
      </c>
      <c r="W17" s="89"/>
      <c r="X17" s="10">
        <f t="shared" si="1"/>
        <v>-20</v>
      </c>
      <c r="Y17" s="11" t="e">
        <f t="shared" si="0"/>
        <v>#N/A</v>
      </c>
      <c r="Z17" s="11" t="e">
        <f t="shared" si="2"/>
        <v>#N/A</v>
      </c>
      <c r="AA17" s="11" t="e">
        <f t="shared" si="3"/>
        <v>#N/A</v>
      </c>
      <c r="AB17" s="11" t="e">
        <f t="shared" si="4"/>
        <v>#N/A</v>
      </c>
      <c r="AC17" s="11" t="e">
        <f t="shared" si="5"/>
        <v>#N/A</v>
      </c>
      <c r="AD17" s="11" t="e">
        <f t="shared" si="6"/>
        <v>#N/A</v>
      </c>
      <c r="AE17" s="11" t="e">
        <f t="shared" si="7"/>
        <v>#N/A</v>
      </c>
      <c r="AF17" s="11" t="e">
        <f t="shared" si="8"/>
        <v>#N/A</v>
      </c>
      <c r="AG17" s="11">
        <f t="shared" si="9"/>
        <v>-20</v>
      </c>
      <c r="AH17" s="11" t="e">
        <f t="shared" si="10"/>
        <v>#N/A</v>
      </c>
      <c r="AI17" s="11" t="e">
        <f t="shared" si="11"/>
        <v>#N/A</v>
      </c>
      <c r="AJ17" s="11" t="e">
        <f t="shared" si="12"/>
        <v>#N/A</v>
      </c>
      <c r="AK17" s="11" t="e">
        <f t="shared" si="13"/>
        <v>#N/A</v>
      </c>
      <c r="AL17" s="11" t="e">
        <f t="shared" si="14"/>
        <v>#N/A</v>
      </c>
      <c r="AM17" s="11" t="e">
        <f t="shared" si="15"/>
        <v>#N/A</v>
      </c>
      <c r="AN17" s="11" t="e">
        <f t="shared" si="16"/>
        <v>#N/A</v>
      </c>
      <c r="AO17" s="11" t="e">
        <f t="shared" si="17"/>
        <v>#N/A</v>
      </c>
      <c r="AP17" s="11" t="e">
        <f t="shared" si="18"/>
        <v>#N/A</v>
      </c>
      <c r="AQ17" s="11" t="e">
        <f t="shared" si="19"/>
        <v>#N/A</v>
      </c>
      <c r="AR17" s="11" t="e">
        <f t="shared" si="20"/>
        <v>#N/A</v>
      </c>
      <c r="AS17" s="11" t="e">
        <f t="shared" si="21"/>
        <v>#N/A</v>
      </c>
      <c r="AT17" s="11" t="e">
        <f t="shared" si="22"/>
        <v>#N/A</v>
      </c>
      <c r="AU17" s="11" t="e">
        <f t="shared" si="23"/>
        <v>#N/A</v>
      </c>
      <c r="AV17" s="11" t="e">
        <f t="shared" si="24"/>
        <v>#N/A</v>
      </c>
      <c r="AW17" s="11" t="e">
        <f t="shared" si="25"/>
        <v>#N/A</v>
      </c>
      <c r="AX17" s="11"/>
    </row>
    <row r="18" spans="1:50" x14ac:dyDescent="0.45">
      <c r="A18" s="20">
        <v>3</v>
      </c>
      <c r="B18" s="20" t="s">
        <v>55</v>
      </c>
      <c r="C18" s="83">
        <v>925</v>
      </c>
      <c r="D18" s="20">
        <v>1</v>
      </c>
      <c r="E18" s="20" t="s">
        <v>55</v>
      </c>
      <c r="F18" s="95" t="s">
        <v>91</v>
      </c>
      <c r="G18" s="20" t="e">
        <f>NA()</f>
        <v>#N/A</v>
      </c>
      <c r="H18" s="20" t="e">
        <f>NA()</f>
        <v>#N/A</v>
      </c>
      <c r="I18" s="20" t="e">
        <f>NA()</f>
        <v>#N/A</v>
      </c>
      <c r="J18" s="20">
        <v>-20</v>
      </c>
      <c r="K18" s="20">
        <v>40</v>
      </c>
      <c r="L18" s="20" t="e">
        <f>NA()</f>
        <v>#N/A</v>
      </c>
      <c r="M18" s="20" t="e">
        <f>NA()</f>
        <v>#N/A</v>
      </c>
      <c r="N18" s="20" t="e">
        <f>NA()</f>
        <v>#N/A</v>
      </c>
      <c r="O18" s="20" t="s">
        <v>41</v>
      </c>
      <c r="P18" s="20" t="e">
        <f>NA()</f>
        <v>#N/A</v>
      </c>
      <c r="Q18" s="20" t="s">
        <v>35</v>
      </c>
      <c r="R18" s="11" t="s">
        <v>33</v>
      </c>
      <c r="S18" s="11">
        <v>2022</v>
      </c>
      <c r="T18" s="83" t="s">
        <v>523</v>
      </c>
      <c r="U18" s="11"/>
      <c r="V18" s="11" t="s">
        <v>654</v>
      </c>
      <c r="W18" s="89"/>
      <c r="X18" s="10">
        <f t="shared" si="1"/>
        <v>-20</v>
      </c>
      <c r="Y18" s="11" t="e">
        <f t="shared" si="0"/>
        <v>#N/A</v>
      </c>
      <c r="Z18" s="11" t="e">
        <f t="shared" si="2"/>
        <v>#N/A</v>
      </c>
      <c r="AA18" s="11" t="e">
        <f t="shared" si="3"/>
        <v>#N/A</v>
      </c>
      <c r="AB18" s="11" t="e">
        <f t="shared" si="4"/>
        <v>#N/A</v>
      </c>
      <c r="AC18" s="11" t="e">
        <f t="shared" si="5"/>
        <v>#N/A</v>
      </c>
      <c r="AD18" s="11" t="e">
        <f t="shared" si="6"/>
        <v>#N/A</v>
      </c>
      <c r="AE18" s="11" t="e">
        <f t="shared" si="7"/>
        <v>#N/A</v>
      </c>
      <c r="AF18" s="11" t="e">
        <f t="shared" si="8"/>
        <v>#N/A</v>
      </c>
      <c r="AG18" s="11">
        <f t="shared" si="9"/>
        <v>-20</v>
      </c>
      <c r="AH18" s="11" t="e">
        <f t="shared" si="10"/>
        <v>#N/A</v>
      </c>
      <c r="AI18" s="11" t="e">
        <f t="shared" si="11"/>
        <v>#N/A</v>
      </c>
      <c r="AJ18" s="11" t="e">
        <f t="shared" si="12"/>
        <v>#N/A</v>
      </c>
      <c r="AK18" s="11" t="e">
        <f t="shared" si="13"/>
        <v>#N/A</v>
      </c>
      <c r="AL18" s="11" t="e">
        <f t="shared" si="14"/>
        <v>#N/A</v>
      </c>
      <c r="AM18" s="11" t="e">
        <f t="shared" si="15"/>
        <v>#N/A</v>
      </c>
      <c r="AN18" s="11" t="e">
        <f t="shared" si="16"/>
        <v>#N/A</v>
      </c>
      <c r="AO18" s="11" t="e">
        <f t="shared" si="17"/>
        <v>#N/A</v>
      </c>
      <c r="AP18" s="11" t="e">
        <f t="shared" si="18"/>
        <v>#N/A</v>
      </c>
      <c r="AQ18" s="11" t="e">
        <f t="shared" si="19"/>
        <v>#N/A</v>
      </c>
      <c r="AR18" s="11" t="e">
        <f t="shared" si="20"/>
        <v>#N/A</v>
      </c>
      <c r="AS18" s="11" t="e">
        <f t="shared" si="21"/>
        <v>#N/A</v>
      </c>
      <c r="AT18" s="11" t="e">
        <f t="shared" si="22"/>
        <v>#N/A</v>
      </c>
      <c r="AU18" s="11" t="e">
        <f t="shared" si="23"/>
        <v>#N/A</v>
      </c>
      <c r="AV18" s="11" t="e">
        <f t="shared" si="24"/>
        <v>#N/A</v>
      </c>
      <c r="AW18" s="11" t="e">
        <f t="shared" si="25"/>
        <v>#N/A</v>
      </c>
      <c r="AX18" s="11"/>
    </row>
    <row r="19" spans="1:50" x14ac:dyDescent="0.45">
      <c r="A19" s="20">
        <v>3</v>
      </c>
      <c r="B19" s="20" t="s">
        <v>56</v>
      </c>
      <c r="C19" s="83">
        <v>1150</v>
      </c>
      <c r="D19" s="20">
        <v>1</v>
      </c>
      <c r="E19" s="20" t="s">
        <v>56</v>
      </c>
      <c r="F19" s="95" t="s">
        <v>91</v>
      </c>
      <c r="G19" s="20" t="e">
        <f>NA()</f>
        <v>#N/A</v>
      </c>
      <c r="H19" s="20" t="e">
        <f>NA()</f>
        <v>#N/A</v>
      </c>
      <c r="I19" s="20" t="e">
        <f>NA()</f>
        <v>#N/A</v>
      </c>
      <c r="J19" s="20">
        <v>-20</v>
      </c>
      <c r="K19" s="20">
        <v>40</v>
      </c>
      <c r="L19" s="20" t="e">
        <f>NA()</f>
        <v>#N/A</v>
      </c>
      <c r="M19" s="20" t="e">
        <f>NA()</f>
        <v>#N/A</v>
      </c>
      <c r="N19" s="20" t="e">
        <f>NA()</f>
        <v>#N/A</v>
      </c>
      <c r="O19" s="20" t="s">
        <v>41</v>
      </c>
      <c r="P19" s="20" t="e">
        <f>NA()</f>
        <v>#N/A</v>
      </c>
      <c r="Q19" s="20" t="s">
        <v>35</v>
      </c>
      <c r="R19" s="11" t="s">
        <v>33</v>
      </c>
      <c r="S19" s="11">
        <v>2022</v>
      </c>
      <c r="T19" s="83" t="s">
        <v>523</v>
      </c>
      <c r="U19" s="11"/>
      <c r="V19" s="11" t="s">
        <v>654</v>
      </c>
      <c r="W19" s="89"/>
      <c r="X19" s="10">
        <f t="shared" si="1"/>
        <v>-20</v>
      </c>
      <c r="Y19" s="11" t="e">
        <f t="shared" si="0"/>
        <v>#N/A</v>
      </c>
      <c r="Z19" s="11" t="e">
        <f t="shared" si="2"/>
        <v>#N/A</v>
      </c>
      <c r="AA19" s="11" t="e">
        <f t="shared" si="3"/>
        <v>#N/A</v>
      </c>
      <c r="AB19" s="11" t="e">
        <f t="shared" si="4"/>
        <v>#N/A</v>
      </c>
      <c r="AC19" s="11" t="e">
        <f t="shared" si="5"/>
        <v>#N/A</v>
      </c>
      <c r="AD19" s="11" t="e">
        <f t="shared" si="6"/>
        <v>#N/A</v>
      </c>
      <c r="AE19" s="11" t="e">
        <f t="shared" si="7"/>
        <v>#N/A</v>
      </c>
      <c r="AF19" s="11" t="e">
        <f t="shared" si="8"/>
        <v>#N/A</v>
      </c>
      <c r="AG19" s="11">
        <f t="shared" si="9"/>
        <v>-20</v>
      </c>
      <c r="AH19" s="11" t="e">
        <f t="shared" si="10"/>
        <v>#N/A</v>
      </c>
      <c r="AI19" s="11" t="e">
        <f t="shared" si="11"/>
        <v>#N/A</v>
      </c>
      <c r="AJ19" s="11" t="e">
        <f t="shared" si="12"/>
        <v>#N/A</v>
      </c>
      <c r="AK19" s="11" t="e">
        <f t="shared" si="13"/>
        <v>#N/A</v>
      </c>
      <c r="AL19" s="11" t="e">
        <f t="shared" si="14"/>
        <v>#N/A</v>
      </c>
      <c r="AM19" s="11" t="e">
        <f t="shared" si="15"/>
        <v>#N/A</v>
      </c>
      <c r="AN19" s="11" t="e">
        <f t="shared" si="16"/>
        <v>#N/A</v>
      </c>
      <c r="AO19" s="11" t="e">
        <f t="shared" si="17"/>
        <v>#N/A</v>
      </c>
      <c r="AP19" s="11" t="e">
        <f t="shared" si="18"/>
        <v>#N/A</v>
      </c>
      <c r="AQ19" s="11" t="e">
        <f t="shared" si="19"/>
        <v>#N/A</v>
      </c>
      <c r="AR19" s="11" t="e">
        <f t="shared" si="20"/>
        <v>#N/A</v>
      </c>
      <c r="AS19" s="11" t="e">
        <f t="shared" si="21"/>
        <v>#N/A</v>
      </c>
      <c r="AT19" s="11" t="e">
        <f t="shared" si="22"/>
        <v>#N/A</v>
      </c>
      <c r="AU19" s="11" t="e">
        <f t="shared" si="23"/>
        <v>#N/A</v>
      </c>
      <c r="AV19" s="11" t="e">
        <f t="shared" si="24"/>
        <v>#N/A</v>
      </c>
      <c r="AW19" s="11" t="e">
        <f t="shared" si="25"/>
        <v>#N/A</v>
      </c>
      <c r="AX19" s="11"/>
    </row>
    <row r="20" spans="1:50" x14ac:dyDescent="0.45">
      <c r="A20" s="20">
        <v>3</v>
      </c>
      <c r="B20" s="20" t="s">
        <v>57</v>
      </c>
      <c r="C20" s="83">
        <v>1400</v>
      </c>
      <c r="D20" s="20">
        <v>1</v>
      </c>
      <c r="E20" s="20" t="s">
        <v>57</v>
      </c>
      <c r="F20" s="95" t="s">
        <v>91</v>
      </c>
      <c r="G20" s="20" t="e">
        <f>NA()</f>
        <v>#N/A</v>
      </c>
      <c r="H20" s="20" t="e">
        <f>NA()</f>
        <v>#N/A</v>
      </c>
      <c r="I20" s="20" t="e">
        <f>NA()</f>
        <v>#N/A</v>
      </c>
      <c r="J20" s="20">
        <v>-20</v>
      </c>
      <c r="K20" s="20">
        <v>40</v>
      </c>
      <c r="L20" s="20" t="e">
        <f>NA()</f>
        <v>#N/A</v>
      </c>
      <c r="M20" s="20" t="e">
        <f>NA()</f>
        <v>#N/A</v>
      </c>
      <c r="N20" s="20" t="e">
        <f>NA()</f>
        <v>#N/A</v>
      </c>
      <c r="O20" s="20" t="s">
        <v>41</v>
      </c>
      <c r="P20" s="20" t="e">
        <f>NA()</f>
        <v>#N/A</v>
      </c>
      <c r="Q20" s="20" t="s">
        <v>35</v>
      </c>
      <c r="R20" s="11" t="s">
        <v>33</v>
      </c>
      <c r="S20" s="11">
        <v>2022</v>
      </c>
      <c r="T20" s="83" t="s">
        <v>523</v>
      </c>
      <c r="U20" s="11"/>
      <c r="V20" s="11" t="s">
        <v>654</v>
      </c>
      <c r="W20" s="89"/>
      <c r="X20" s="10">
        <f t="shared" si="1"/>
        <v>-20</v>
      </c>
      <c r="Y20" s="11" t="e">
        <f t="shared" si="0"/>
        <v>#N/A</v>
      </c>
      <c r="Z20" s="11" t="e">
        <f t="shared" si="2"/>
        <v>#N/A</v>
      </c>
      <c r="AA20" s="11" t="e">
        <f t="shared" si="3"/>
        <v>#N/A</v>
      </c>
      <c r="AB20" s="11" t="e">
        <f t="shared" si="4"/>
        <v>#N/A</v>
      </c>
      <c r="AC20" s="11" t="e">
        <f t="shared" si="5"/>
        <v>#N/A</v>
      </c>
      <c r="AD20" s="11" t="e">
        <f t="shared" si="6"/>
        <v>#N/A</v>
      </c>
      <c r="AE20" s="11" t="e">
        <f t="shared" si="7"/>
        <v>#N/A</v>
      </c>
      <c r="AF20" s="11" t="e">
        <f t="shared" si="8"/>
        <v>#N/A</v>
      </c>
      <c r="AG20" s="11">
        <f t="shared" si="9"/>
        <v>-20</v>
      </c>
      <c r="AH20" s="11" t="e">
        <f t="shared" si="10"/>
        <v>#N/A</v>
      </c>
      <c r="AI20" s="11" t="e">
        <f t="shared" si="11"/>
        <v>#N/A</v>
      </c>
      <c r="AJ20" s="11" t="e">
        <f t="shared" si="12"/>
        <v>#N/A</v>
      </c>
      <c r="AK20" s="11" t="e">
        <f t="shared" si="13"/>
        <v>#N/A</v>
      </c>
      <c r="AL20" s="11" t="e">
        <f t="shared" si="14"/>
        <v>#N/A</v>
      </c>
      <c r="AM20" s="11" t="e">
        <f t="shared" si="15"/>
        <v>#N/A</v>
      </c>
      <c r="AN20" s="11" t="e">
        <f t="shared" si="16"/>
        <v>#N/A</v>
      </c>
      <c r="AO20" s="11" t="e">
        <f t="shared" si="17"/>
        <v>#N/A</v>
      </c>
      <c r="AP20" s="11" t="e">
        <f t="shared" si="18"/>
        <v>#N/A</v>
      </c>
      <c r="AQ20" s="11" t="e">
        <f t="shared" si="19"/>
        <v>#N/A</v>
      </c>
      <c r="AR20" s="11" t="e">
        <f t="shared" si="20"/>
        <v>#N/A</v>
      </c>
      <c r="AS20" s="11" t="e">
        <f t="shared" si="21"/>
        <v>#N/A</v>
      </c>
      <c r="AT20" s="11" t="e">
        <f t="shared" si="22"/>
        <v>#N/A</v>
      </c>
      <c r="AU20" s="11" t="e">
        <f t="shared" si="23"/>
        <v>#N/A</v>
      </c>
      <c r="AV20" s="11" t="e">
        <f t="shared" si="24"/>
        <v>#N/A</v>
      </c>
      <c r="AW20" s="11" t="e">
        <f t="shared" si="25"/>
        <v>#N/A</v>
      </c>
      <c r="AX20" s="11"/>
    </row>
    <row r="21" spans="1:50" x14ac:dyDescent="0.45">
      <c r="A21" s="20">
        <v>3</v>
      </c>
      <c r="B21" s="20" t="s">
        <v>61</v>
      </c>
      <c r="C21" s="83">
        <v>2750</v>
      </c>
      <c r="D21" s="20">
        <v>1</v>
      </c>
      <c r="E21" s="20" t="s">
        <v>61</v>
      </c>
      <c r="F21" s="95" t="s">
        <v>91</v>
      </c>
      <c r="G21" s="20" t="e">
        <f>NA()</f>
        <v>#N/A</v>
      </c>
      <c r="H21" s="20" t="e">
        <f>NA()</f>
        <v>#N/A</v>
      </c>
      <c r="I21" s="20" t="e">
        <f>NA()</f>
        <v>#N/A</v>
      </c>
      <c r="J21" s="20">
        <v>-25</v>
      </c>
      <c r="K21" s="20">
        <v>40</v>
      </c>
      <c r="L21" s="20" t="e">
        <f>NA()</f>
        <v>#N/A</v>
      </c>
      <c r="M21" s="20" t="e">
        <f>NA()</f>
        <v>#N/A</v>
      </c>
      <c r="N21" s="20" t="e">
        <f>NA()</f>
        <v>#N/A</v>
      </c>
      <c r="O21" s="20" t="s">
        <v>41</v>
      </c>
      <c r="P21" s="20" t="e">
        <f>NA()</f>
        <v>#N/A</v>
      </c>
      <c r="Q21" s="20" t="s">
        <v>35</v>
      </c>
      <c r="R21" s="11" t="s">
        <v>33</v>
      </c>
      <c r="S21" s="11">
        <v>2022</v>
      </c>
      <c r="T21" s="83" t="s">
        <v>523</v>
      </c>
      <c r="U21" s="11"/>
      <c r="V21" s="11" t="s">
        <v>654</v>
      </c>
      <c r="W21" s="89"/>
      <c r="X21" s="10">
        <f t="shared" si="1"/>
        <v>-25</v>
      </c>
      <c r="Y21" s="11" t="e">
        <f t="shared" si="0"/>
        <v>#N/A</v>
      </c>
      <c r="Z21" s="11" t="e">
        <f t="shared" si="2"/>
        <v>#N/A</v>
      </c>
      <c r="AA21" s="11" t="e">
        <f t="shared" si="3"/>
        <v>#N/A</v>
      </c>
      <c r="AB21" s="11" t="e">
        <f t="shared" si="4"/>
        <v>#N/A</v>
      </c>
      <c r="AC21" s="11" t="e">
        <f t="shared" si="5"/>
        <v>#N/A</v>
      </c>
      <c r="AD21" s="11" t="e">
        <f t="shared" si="6"/>
        <v>#N/A</v>
      </c>
      <c r="AE21" s="11" t="e">
        <f t="shared" si="7"/>
        <v>#N/A</v>
      </c>
      <c r="AF21" s="11" t="e">
        <f t="shared" si="8"/>
        <v>#N/A</v>
      </c>
      <c r="AG21" s="11">
        <f t="shared" si="9"/>
        <v>-25</v>
      </c>
      <c r="AH21" s="11" t="e">
        <f t="shared" si="10"/>
        <v>#N/A</v>
      </c>
      <c r="AI21" s="11" t="e">
        <f t="shared" si="11"/>
        <v>#N/A</v>
      </c>
      <c r="AJ21" s="11" t="e">
        <f t="shared" si="12"/>
        <v>#N/A</v>
      </c>
      <c r="AK21" s="11" t="e">
        <f t="shared" si="13"/>
        <v>#N/A</v>
      </c>
      <c r="AL21" s="11" t="e">
        <f t="shared" si="14"/>
        <v>#N/A</v>
      </c>
      <c r="AM21" s="11" t="e">
        <f t="shared" si="15"/>
        <v>#N/A</v>
      </c>
      <c r="AN21" s="11" t="e">
        <f t="shared" si="16"/>
        <v>#N/A</v>
      </c>
      <c r="AO21" s="11" t="e">
        <f t="shared" si="17"/>
        <v>#N/A</v>
      </c>
      <c r="AP21" s="11" t="e">
        <f t="shared" si="18"/>
        <v>#N/A</v>
      </c>
      <c r="AQ21" s="11" t="e">
        <f t="shared" si="19"/>
        <v>#N/A</v>
      </c>
      <c r="AR21" s="11" t="e">
        <f t="shared" si="20"/>
        <v>#N/A</v>
      </c>
      <c r="AS21" s="11" t="e">
        <f t="shared" si="21"/>
        <v>#N/A</v>
      </c>
      <c r="AT21" s="11" t="e">
        <f t="shared" si="22"/>
        <v>#N/A</v>
      </c>
      <c r="AU21" s="11" t="e">
        <f t="shared" si="23"/>
        <v>#N/A</v>
      </c>
      <c r="AV21" s="11" t="e">
        <f t="shared" si="24"/>
        <v>#N/A</v>
      </c>
      <c r="AW21" s="11" t="e">
        <f t="shared" si="25"/>
        <v>#N/A</v>
      </c>
      <c r="AX21" s="11"/>
    </row>
    <row r="22" spans="1:50" x14ac:dyDescent="0.45">
      <c r="A22" s="20"/>
      <c r="B22" s="20"/>
      <c r="C22" s="20"/>
      <c r="D22" s="20"/>
      <c r="E22" s="20"/>
      <c r="F22" s="20"/>
      <c r="G22" s="20"/>
      <c r="H22" s="20"/>
      <c r="I22" s="20"/>
      <c r="J22" s="20"/>
      <c r="K22" s="20"/>
      <c r="L22" s="20"/>
      <c r="M22" s="20"/>
      <c r="N22" s="20"/>
      <c r="O22" s="20"/>
      <c r="P22" s="20"/>
      <c r="Q22" s="20"/>
      <c r="R22" s="20"/>
      <c r="S22" s="20"/>
      <c r="T22" s="20"/>
      <c r="U22" s="11"/>
      <c r="V22" s="11"/>
      <c r="W22" s="89"/>
      <c r="X22" s="10">
        <f t="shared" si="1"/>
        <v>0</v>
      </c>
      <c r="Y22" s="11" t="e">
        <f t="shared" si="0"/>
        <v>#N/A</v>
      </c>
      <c r="Z22" s="11" t="e">
        <f t="shared" si="2"/>
        <v>#N/A</v>
      </c>
      <c r="AA22" s="11" t="e">
        <f t="shared" si="3"/>
        <v>#N/A</v>
      </c>
      <c r="AB22" s="11" t="e">
        <f t="shared" si="4"/>
        <v>#N/A</v>
      </c>
      <c r="AC22" s="11" t="e">
        <f t="shared" si="5"/>
        <v>#N/A</v>
      </c>
      <c r="AD22" s="11" t="e">
        <f t="shared" si="6"/>
        <v>#N/A</v>
      </c>
      <c r="AE22" s="11" t="e">
        <f t="shared" si="7"/>
        <v>#N/A</v>
      </c>
      <c r="AF22" s="11" t="e">
        <f t="shared" si="8"/>
        <v>#N/A</v>
      </c>
      <c r="AG22" s="11" t="e">
        <f t="shared" si="9"/>
        <v>#N/A</v>
      </c>
      <c r="AH22" s="11" t="e">
        <f t="shared" si="10"/>
        <v>#N/A</v>
      </c>
      <c r="AI22" s="11" t="e">
        <f t="shared" si="11"/>
        <v>#N/A</v>
      </c>
      <c r="AJ22" s="11" t="e">
        <f t="shared" si="12"/>
        <v>#N/A</v>
      </c>
      <c r="AK22" s="11" t="e">
        <f t="shared" si="13"/>
        <v>#N/A</v>
      </c>
      <c r="AL22" s="11" t="e">
        <f t="shared" si="14"/>
        <v>#N/A</v>
      </c>
      <c r="AM22" s="11" t="e">
        <f t="shared" si="15"/>
        <v>#N/A</v>
      </c>
      <c r="AN22" s="11" t="e">
        <f t="shared" si="16"/>
        <v>#N/A</v>
      </c>
      <c r="AO22" s="11" t="e">
        <f t="shared" si="17"/>
        <v>#N/A</v>
      </c>
      <c r="AP22" s="11" t="e">
        <f t="shared" si="18"/>
        <v>#N/A</v>
      </c>
      <c r="AQ22" s="11" t="e">
        <f t="shared" si="19"/>
        <v>#N/A</v>
      </c>
      <c r="AR22" s="11" t="e">
        <f t="shared" si="20"/>
        <v>#N/A</v>
      </c>
      <c r="AS22" s="11" t="e">
        <f t="shared" si="21"/>
        <v>#N/A</v>
      </c>
      <c r="AT22" s="11" t="e">
        <f t="shared" si="22"/>
        <v>#N/A</v>
      </c>
      <c r="AU22" s="11" t="e">
        <f t="shared" si="23"/>
        <v>#N/A</v>
      </c>
      <c r="AV22" s="11" t="e">
        <f t="shared" si="24"/>
        <v>#N/A</v>
      </c>
      <c r="AW22" s="11" t="e">
        <f t="shared" si="25"/>
        <v>#N/A</v>
      </c>
      <c r="AX22" s="11"/>
    </row>
    <row r="23" spans="1:50" x14ac:dyDescent="0.45">
      <c r="A23" s="20">
        <v>4</v>
      </c>
      <c r="B23" s="20" t="s">
        <v>42</v>
      </c>
      <c r="C23" s="83">
        <v>62.5</v>
      </c>
      <c r="D23" s="20">
        <v>2</v>
      </c>
      <c r="E23" s="20" t="s">
        <v>62</v>
      </c>
      <c r="F23" s="96" t="s">
        <v>85</v>
      </c>
      <c r="G23" s="20" t="e">
        <f>NA()</f>
        <v>#N/A</v>
      </c>
      <c r="H23" s="20" t="s">
        <v>76</v>
      </c>
      <c r="I23" s="20">
        <v>3.7645109283829923</v>
      </c>
      <c r="J23" s="20">
        <v>-7</v>
      </c>
      <c r="K23" s="20">
        <v>10</v>
      </c>
      <c r="L23" s="20" t="e">
        <f>NA()</f>
        <v>#N/A</v>
      </c>
      <c r="M23" s="20" t="e">
        <f>NA()</f>
        <v>#N/A</v>
      </c>
      <c r="N23" s="20" t="e">
        <f>NA()</f>
        <v>#N/A</v>
      </c>
      <c r="O23" s="20" t="s">
        <v>41</v>
      </c>
      <c r="P23" s="20" t="e">
        <f>NA()</f>
        <v>#N/A</v>
      </c>
      <c r="Q23" s="20" t="s">
        <v>35</v>
      </c>
      <c r="R23" s="11" t="s">
        <v>33</v>
      </c>
      <c r="S23" s="11">
        <v>2022</v>
      </c>
      <c r="T23" s="20"/>
      <c r="U23" s="11"/>
      <c r="V23" s="11" t="s">
        <v>654</v>
      </c>
      <c r="W23" s="89"/>
      <c r="X23" s="10">
        <f t="shared" si="1"/>
        <v>-7</v>
      </c>
      <c r="Y23" s="11" t="e">
        <f t="shared" si="0"/>
        <v>#N/A</v>
      </c>
      <c r="Z23" s="11">
        <f t="shared" si="2"/>
        <v>3.7645109283829923</v>
      </c>
      <c r="AA23" s="11" t="e">
        <f t="shared" si="3"/>
        <v>#N/A</v>
      </c>
      <c r="AB23" s="11" t="e">
        <f t="shared" si="4"/>
        <v>#N/A</v>
      </c>
      <c r="AC23" s="11" t="e">
        <f t="shared" si="5"/>
        <v>#N/A</v>
      </c>
      <c r="AD23" s="11" t="e">
        <f t="shared" si="6"/>
        <v>#N/A</v>
      </c>
      <c r="AE23" s="11" t="e">
        <f t="shared" si="7"/>
        <v>#N/A</v>
      </c>
      <c r="AF23" s="11" t="e">
        <f t="shared" si="8"/>
        <v>#N/A</v>
      </c>
      <c r="AG23" s="11">
        <f t="shared" si="9"/>
        <v>-7</v>
      </c>
      <c r="AH23" s="11" t="e">
        <f t="shared" si="10"/>
        <v>#N/A</v>
      </c>
      <c r="AI23" s="11" t="e">
        <f t="shared" si="11"/>
        <v>#N/A</v>
      </c>
      <c r="AJ23" s="11" t="e">
        <f t="shared" si="12"/>
        <v>#N/A</v>
      </c>
      <c r="AK23" s="11" t="e">
        <f t="shared" si="13"/>
        <v>#N/A</v>
      </c>
      <c r="AL23" s="11" t="e">
        <f t="shared" si="14"/>
        <v>#N/A</v>
      </c>
      <c r="AM23" s="11" t="e">
        <f t="shared" si="15"/>
        <v>#N/A</v>
      </c>
      <c r="AN23" s="11" t="e">
        <f t="shared" si="16"/>
        <v>#N/A</v>
      </c>
      <c r="AO23" s="11" t="e">
        <f t="shared" si="17"/>
        <v>#N/A</v>
      </c>
      <c r="AP23" s="11" t="e">
        <f t="shared" si="18"/>
        <v>#N/A</v>
      </c>
      <c r="AQ23" s="11" t="e">
        <f t="shared" si="19"/>
        <v>#N/A</v>
      </c>
      <c r="AR23" s="11" t="e">
        <f t="shared" si="20"/>
        <v>#N/A</v>
      </c>
      <c r="AS23" s="11" t="e">
        <f t="shared" si="21"/>
        <v>#N/A</v>
      </c>
      <c r="AT23" s="11" t="e">
        <f t="shared" si="22"/>
        <v>#N/A</v>
      </c>
      <c r="AU23" s="11" t="e">
        <f t="shared" si="23"/>
        <v>#N/A</v>
      </c>
      <c r="AV23" s="11" t="e">
        <f t="shared" si="24"/>
        <v>#N/A</v>
      </c>
      <c r="AW23" s="11" t="e">
        <f t="shared" si="25"/>
        <v>#N/A</v>
      </c>
      <c r="AX23" s="11"/>
    </row>
    <row r="24" spans="1:50" x14ac:dyDescent="0.45">
      <c r="A24" s="20">
        <v>4</v>
      </c>
      <c r="B24" s="20" t="s">
        <v>43</v>
      </c>
      <c r="C24" s="83">
        <v>75</v>
      </c>
      <c r="D24" s="20">
        <v>2</v>
      </c>
      <c r="E24" s="20" t="s">
        <v>63</v>
      </c>
      <c r="F24" s="96" t="s">
        <v>85</v>
      </c>
      <c r="G24" s="20" t="e">
        <f>NA()</f>
        <v>#N/A</v>
      </c>
      <c r="H24" s="20" t="s">
        <v>76</v>
      </c>
      <c r="I24" s="20">
        <v>3.7645109283829923</v>
      </c>
      <c r="J24" s="20">
        <v>-7</v>
      </c>
      <c r="K24" s="20">
        <v>12</v>
      </c>
      <c r="L24" s="20" t="e">
        <f>NA()</f>
        <v>#N/A</v>
      </c>
      <c r="M24" s="20" t="e">
        <f>NA()</f>
        <v>#N/A</v>
      </c>
      <c r="N24" s="20" t="e">
        <f>NA()</f>
        <v>#N/A</v>
      </c>
      <c r="O24" s="20" t="s">
        <v>41</v>
      </c>
      <c r="P24" s="20" t="e">
        <f>NA()</f>
        <v>#N/A</v>
      </c>
      <c r="Q24" s="20" t="s">
        <v>35</v>
      </c>
      <c r="R24" s="11" t="s">
        <v>33</v>
      </c>
      <c r="S24" s="11">
        <v>2022</v>
      </c>
      <c r="T24" s="20"/>
      <c r="U24" s="11"/>
      <c r="V24" s="11" t="s">
        <v>654</v>
      </c>
      <c r="W24" s="89"/>
      <c r="X24" s="10">
        <f t="shared" si="1"/>
        <v>-7</v>
      </c>
      <c r="Y24" s="11" t="e">
        <f t="shared" si="0"/>
        <v>#N/A</v>
      </c>
      <c r="Z24" s="11">
        <f t="shared" si="2"/>
        <v>3.7645109283829923</v>
      </c>
      <c r="AA24" s="11" t="e">
        <f t="shared" si="3"/>
        <v>#N/A</v>
      </c>
      <c r="AB24" s="11" t="e">
        <f t="shared" si="4"/>
        <v>#N/A</v>
      </c>
      <c r="AC24" s="11" t="e">
        <f t="shared" si="5"/>
        <v>#N/A</v>
      </c>
      <c r="AD24" s="11" t="e">
        <f t="shared" si="6"/>
        <v>#N/A</v>
      </c>
      <c r="AE24" s="11" t="e">
        <f t="shared" si="7"/>
        <v>#N/A</v>
      </c>
      <c r="AF24" s="11" t="e">
        <f t="shared" si="8"/>
        <v>#N/A</v>
      </c>
      <c r="AG24" s="11">
        <f t="shared" si="9"/>
        <v>-7</v>
      </c>
      <c r="AH24" s="11" t="e">
        <f t="shared" si="10"/>
        <v>#N/A</v>
      </c>
      <c r="AI24" s="11" t="e">
        <f t="shared" si="11"/>
        <v>#N/A</v>
      </c>
      <c r="AJ24" s="11" t="e">
        <f t="shared" si="12"/>
        <v>#N/A</v>
      </c>
      <c r="AK24" s="11" t="e">
        <f t="shared" si="13"/>
        <v>#N/A</v>
      </c>
      <c r="AL24" s="11" t="e">
        <f t="shared" si="14"/>
        <v>#N/A</v>
      </c>
      <c r="AM24" s="11" t="e">
        <f t="shared" si="15"/>
        <v>#N/A</v>
      </c>
      <c r="AN24" s="11" t="e">
        <f t="shared" si="16"/>
        <v>#N/A</v>
      </c>
      <c r="AO24" s="11" t="e">
        <f t="shared" si="17"/>
        <v>#N/A</v>
      </c>
      <c r="AP24" s="11" t="e">
        <f t="shared" si="18"/>
        <v>#N/A</v>
      </c>
      <c r="AQ24" s="11" t="e">
        <f t="shared" si="19"/>
        <v>#N/A</v>
      </c>
      <c r="AR24" s="11" t="e">
        <f t="shared" si="20"/>
        <v>#N/A</v>
      </c>
      <c r="AS24" s="11" t="e">
        <f t="shared" si="21"/>
        <v>#N/A</v>
      </c>
      <c r="AT24" s="11" t="e">
        <f t="shared" si="22"/>
        <v>#N/A</v>
      </c>
      <c r="AU24" s="11" t="e">
        <f t="shared" si="23"/>
        <v>#N/A</v>
      </c>
      <c r="AV24" s="11" t="e">
        <f t="shared" si="24"/>
        <v>#N/A</v>
      </c>
      <c r="AW24" s="11" t="e">
        <f t="shared" si="25"/>
        <v>#N/A</v>
      </c>
      <c r="AX24" s="11"/>
    </row>
    <row r="25" spans="1:50" x14ac:dyDescent="0.45">
      <c r="A25" s="20">
        <v>4</v>
      </c>
      <c r="B25" s="20" t="s">
        <v>44</v>
      </c>
      <c r="C25" s="83">
        <v>92.5</v>
      </c>
      <c r="D25" s="20">
        <v>2</v>
      </c>
      <c r="E25" s="20" t="s">
        <v>64</v>
      </c>
      <c r="F25" s="96" t="s">
        <v>85</v>
      </c>
      <c r="G25" s="20" t="e">
        <f>NA()</f>
        <v>#N/A</v>
      </c>
      <c r="H25" s="20" t="s">
        <v>76</v>
      </c>
      <c r="I25" s="20">
        <v>3.7645109283829923</v>
      </c>
      <c r="J25" s="20">
        <v>-7</v>
      </c>
      <c r="K25" s="20">
        <v>15</v>
      </c>
      <c r="L25" s="20" t="e">
        <f>NA()</f>
        <v>#N/A</v>
      </c>
      <c r="M25" s="20" t="e">
        <f>NA()</f>
        <v>#N/A</v>
      </c>
      <c r="N25" s="20" t="e">
        <f>NA()</f>
        <v>#N/A</v>
      </c>
      <c r="O25" s="20" t="s">
        <v>41</v>
      </c>
      <c r="P25" s="20" t="e">
        <f>NA()</f>
        <v>#N/A</v>
      </c>
      <c r="Q25" s="20" t="s">
        <v>35</v>
      </c>
      <c r="R25" s="11" t="s">
        <v>33</v>
      </c>
      <c r="S25" s="11">
        <v>2022</v>
      </c>
      <c r="T25" s="20"/>
      <c r="U25" s="11"/>
      <c r="V25" s="11" t="s">
        <v>654</v>
      </c>
      <c r="W25" s="89"/>
      <c r="X25" s="10">
        <f t="shared" si="1"/>
        <v>-7</v>
      </c>
      <c r="Y25" s="11" t="e">
        <f t="shared" si="0"/>
        <v>#N/A</v>
      </c>
      <c r="Z25" s="11">
        <f t="shared" si="2"/>
        <v>3.7645109283829923</v>
      </c>
      <c r="AA25" s="11" t="e">
        <f t="shared" si="3"/>
        <v>#N/A</v>
      </c>
      <c r="AB25" s="11" t="e">
        <f t="shared" si="4"/>
        <v>#N/A</v>
      </c>
      <c r="AC25" s="11" t="e">
        <f t="shared" si="5"/>
        <v>#N/A</v>
      </c>
      <c r="AD25" s="11" t="e">
        <f t="shared" si="6"/>
        <v>#N/A</v>
      </c>
      <c r="AE25" s="11" t="e">
        <f t="shared" si="7"/>
        <v>#N/A</v>
      </c>
      <c r="AF25" s="11" t="e">
        <f t="shared" si="8"/>
        <v>#N/A</v>
      </c>
      <c r="AG25" s="11">
        <f t="shared" si="9"/>
        <v>-7</v>
      </c>
      <c r="AH25" s="11" t="e">
        <f t="shared" si="10"/>
        <v>#N/A</v>
      </c>
      <c r="AI25" s="11" t="e">
        <f t="shared" si="11"/>
        <v>#N/A</v>
      </c>
      <c r="AJ25" s="11" t="e">
        <f t="shared" si="12"/>
        <v>#N/A</v>
      </c>
      <c r="AK25" s="11" t="e">
        <f t="shared" si="13"/>
        <v>#N/A</v>
      </c>
      <c r="AL25" s="11" t="e">
        <f t="shared" si="14"/>
        <v>#N/A</v>
      </c>
      <c r="AM25" s="11" t="e">
        <f t="shared" si="15"/>
        <v>#N/A</v>
      </c>
      <c r="AN25" s="11" t="e">
        <f t="shared" si="16"/>
        <v>#N/A</v>
      </c>
      <c r="AO25" s="11" t="e">
        <f t="shared" si="17"/>
        <v>#N/A</v>
      </c>
      <c r="AP25" s="11" t="e">
        <f t="shared" si="18"/>
        <v>#N/A</v>
      </c>
      <c r="AQ25" s="11" t="e">
        <f t="shared" si="19"/>
        <v>#N/A</v>
      </c>
      <c r="AR25" s="11" t="e">
        <f t="shared" si="20"/>
        <v>#N/A</v>
      </c>
      <c r="AS25" s="11" t="e">
        <f t="shared" si="21"/>
        <v>#N/A</v>
      </c>
      <c r="AT25" s="11" t="e">
        <f t="shared" si="22"/>
        <v>#N/A</v>
      </c>
      <c r="AU25" s="11" t="e">
        <f t="shared" si="23"/>
        <v>#N/A</v>
      </c>
      <c r="AV25" s="11" t="e">
        <f t="shared" si="24"/>
        <v>#N/A</v>
      </c>
      <c r="AW25" s="11" t="e">
        <f t="shared" si="25"/>
        <v>#N/A</v>
      </c>
      <c r="AX25" s="11"/>
    </row>
    <row r="26" spans="1:50" x14ac:dyDescent="0.45">
      <c r="A26" s="20">
        <v>4</v>
      </c>
      <c r="B26" s="20" t="s">
        <v>45</v>
      </c>
      <c r="C26" s="83">
        <v>115</v>
      </c>
      <c r="D26" s="20">
        <v>2</v>
      </c>
      <c r="E26" s="20" t="s">
        <v>65</v>
      </c>
      <c r="F26" s="96" t="s">
        <v>85</v>
      </c>
      <c r="G26" s="20" t="e">
        <f>NA()</f>
        <v>#N/A</v>
      </c>
      <c r="H26" s="20" t="s">
        <v>76</v>
      </c>
      <c r="I26" s="20">
        <v>3.7645109283829923</v>
      </c>
      <c r="J26" s="20">
        <v>-7</v>
      </c>
      <c r="K26" s="20">
        <v>19</v>
      </c>
      <c r="L26" s="20" t="e">
        <f>NA()</f>
        <v>#N/A</v>
      </c>
      <c r="M26" s="20" t="e">
        <f>NA()</f>
        <v>#N/A</v>
      </c>
      <c r="N26" s="20" t="e">
        <f>NA()</f>
        <v>#N/A</v>
      </c>
      <c r="O26" s="20" t="s">
        <v>41</v>
      </c>
      <c r="P26" s="20" t="e">
        <f>NA()</f>
        <v>#N/A</v>
      </c>
      <c r="Q26" s="20" t="s">
        <v>35</v>
      </c>
      <c r="R26" s="11" t="s">
        <v>33</v>
      </c>
      <c r="S26" s="11">
        <v>2022</v>
      </c>
      <c r="T26" s="20"/>
      <c r="U26" s="11"/>
      <c r="V26" s="11" t="s">
        <v>654</v>
      </c>
      <c r="W26" s="89"/>
      <c r="X26" s="10">
        <f t="shared" si="1"/>
        <v>-7</v>
      </c>
      <c r="Y26" s="11" t="e">
        <f t="shared" si="0"/>
        <v>#N/A</v>
      </c>
      <c r="Z26" s="11">
        <f t="shared" si="2"/>
        <v>3.7645109283829923</v>
      </c>
      <c r="AA26" s="11" t="e">
        <f t="shared" si="3"/>
        <v>#N/A</v>
      </c>
      <c r="AB26" s="11" t="e">
        <f t="shared" si="4"/>
        <v>#N/A</v>
      </c>
      <c r="AC26" s="11" t="e">
        <f t="shared" si="5"/>
        <v>#N/A</v>
      </c>
      <c r="AD26" s="11" t="e">
        <f t="shared" si="6"/>
        <v>#N/A</v>
      </c>
      <c r="AE26" s="11" t="e">
        <f t="shared" si="7"/>
        <v>#N/A</v>
      </c>
      <c r="AF26" s="11" t="e">
        <f t="shared" si="8"/>
        <v>#N/A</v>
      </c>
      <c r="AG26" s="11">
        <f t="shared" si="9"/>
        <v>-7</v>
      </c>
      <c r="AH26" s="11" t="e">
        <f t="shared" si="10"/>
        <v>#N/A</v>
      </c>
      <c r="AI26" s="11" t="e">
        <f t="shared" si="11"/>
        <v>#N/A</v>
      </c>
      <c r="AJ26" s="11" t="e">
        <f t="shared" si="12"/>
        <v>#N/A</v>
      </c>
      <c r="AK26" s="11" t="e">
        <f t="shared" si="13"/>
        <v>#N/A</v>
      </c>
      <c r="AL26" s="11" t="e">
        <f t="shared" si="14"/>
        <v>#N/A</v>
      </c>
      <c r="AM26" s="11" t="e">
        <f t="shared" si="15"/>
        <v>#N/A</v>
      </c>
      <c r="AN26" s="11" t="e">
        <f t="shared" si="16"/>
        <v>#N/A</v>
      </c>
      <c r="AO26" s="11" t="e">
        <f t="shared" si="17"/>
        <v>#N/A</v>
      </c>
      <c r="AP26" s="11" t="e">
        <f t="shared" si="18"/>
        <v>#N/A</v>
      </c>
      <c r="AQ26" s="11" t="e">
        <f t="shared" si="19"/>
        <v>#N/A</v>
      </c>
      <c r="AR26" s="11" t="e">
        <f t="shared" si="20"/>
        <v>#N/A</v>
      </c>
      <c r="AS26" s="11" t="e">
        <f t="shared" si="21"/>
        <v>#N/A</v>
      </c>
      <c r="AT26" s="11" t="e">
        <f t="shared" si="22"/>
        <v>#N/A</v>
      </c>
      <c r="AU26" s="11" t="e">
        <f t="shared" si="23"/>
        <v>#N/A</v>
      </c>
      <c r="AV26" s="11" t="e">
        <f t="shared" si="24"/>
        <v>#N/A</v>
      </c>
      <c r="AW26" s="11" t="e">
        <f t="shared" si="25"/>
        <v>#N/A</v>
      </c>
      <c r="AX26" s="11"/>
    </row>
    <row r="27" spans="1:50" x14ac:dyDescent="0.45">
      <c r="A27" s="20">
        <v>4</v>
      </c>
      <c r="B27" s="20" t="s">
        <v>46</v>
      </c>
      <c r="C27" s="83">
        <v>140</v>
      </c>
      <c r="D27" s="20">
        <v>2</v>
      </c>
      <c r="E27" s="20" t="s">
        <v>66</v>
      </c>
      <c r="F27" s="96" t="s">
        <v>85</v>
      </c>
      <c r="G27" s="20" t="e">
        <f>NA()</f>
        <v>#N/A</v>
      </c>
      <c r="H27" s="20" t="s">
        <v>76</v>
      </c>
      <c r="I27" s="20">
        <v>3.7645109283829923</v>
      </c>
      <c r="J27" s="20">
        <v>-7</v>
      </c>
      <c r="K27" s="20">
        <v>24</v>
      </c>
      <c r="L27" s="20" t="e">
        <f>NA()</f>
        <v>#N/A</v>
      </c>
      <c r="M27" s="20" t="e">
        <f>NA()</f>
        <v>#N/A</v>
      </c>
      <c r="N27" s="20" t="e">
        <f>NA()</f>
        <v>#N/A</v>
      </c>
      <c r="O27" s="20" t="s">
        <v>41</v>
      </c>
      <c r="P27" s="20" t="e">
        <f>NA()</f>
        <v>#N/A</v>
      </c>
      <c r="Q27" s="20" t="s">
        <v>35</v>
      </c>
      <c r="R27" s="11" t="s">
        <v>33</v>
      </c>
      <c r="S27" s="11">
        <v>2022</v>
      </c>
      <c r="T27" s="20"/>
      <c r="U27" s="11"/>
      <c r="V27" s="11" t="s">
        <v>654</v>
      </c>
      <c r="W27" s="89"/>
      <c r="X27" s="10">
        <f t="shared" si="1"/>
        <v>-7</v>
      </c>
      <c r="Y27" s="11" t="e">
        <f t="shared" si="0"/>
        <v>#N/A</v>
      </c>
      <c r="Z27" s="11">
        <f t="shared" si="2"/>
        <v>3.7645109283829923</v>
      </c>
      <c r="AA27" s="11" t="e">
        <f t="shared" si="3"/>
        <v>#N/A</v>
      </c>
      <c r="AB27" s="11" t="e">
        <f t="shared" si="4"/>
        <v>#N/A</v>
      </c>
      <c r="AC27" s="11" t="e">
        <f t="shared" si="5"/>
        <v>#N/A</v>
      </c>
      <c r="AD27" s="11" t="e">
        <f t="shared" si="6"/>
        <v>#N/A</v>
      </c>
      <c r="AE27" s="11" t="e">
        <f t="shared" si="7"/>
        <v>#N/A</v>
      </c>
      <c r="AF27" s="11" t="e">
        <f t="shared" si="8"/>
        <v>#N/A</v>
      </c>
      <c r="AG27" s="11">
        <f t="shared" si="9"/>
        <v>-7</v>
      </c>
      <c r="AH27" s="11" t="e">
        <f t="shared" si="10"/>
        <v>#N/A</v>
      </c>
      <c r="AI27" s="11" t="e">
        <f t="shared" si="11"/>
        <v>#N/A</v>
      </c>
      <c r="AJ27" s="11" t="e">
        <f t="shared" si="12"/>
        <v>#N/A</v>
      </c>
      <c r="AK27" s="11" t="e">
        <f t="shared" si="13"/>
        <v>#N/A</v>
      </c>
      <c r="AL27" s="11" t="e">
        <f t="shared" si="14"/>
        <v>#N/A</v>
      </c>
      <c r="AM27" s="11" t="e">
        <f t="shared" si="15"/>
        <v>#N/A</v>
      </c>
      <c r="AN27" s="11" t="e">
        <f t="shared" si="16"/>
        <v>#N/A</v>
      </c>
      <c r="AO27" s="11" t="e">
        <f t="shared" si="17"/>
        <v>#N/A</v>
      </c>
      <c r="AP27" s="11" t="e">
        <f t="shared" si="18"/>
        <v>#N/A</v>
      </c>
      <c r="AQ27" s="11" t="e">
        <f t="shared" si="19"/>
        <v>#N/A</v>
      </c>
      <c r="AR27" s="11" t="e">
        <f t="shared" si="20"/>
        <v>#N/A</v>
      </c>
      <c r="AS27" s="11" t="e">
        <f t="shared" si="21"/>
        <v>#N/A</v>
      </c>
      <c r="AT27" s="11" t="e">
        <f t="shared" si="22"/>
        <v>#N/A</v>
      </c>
      <c r="AU27" s="11" t="e">
        <f t="shared" si="23"/>
        <v>#N/A</v>
      </c>
      <c r="AV27" s="11" t="e">
        <f t="shared" si="24"/>
        <v>#N/A</v>
      </c>
      <c r="AW27" s="11" t="e">
        <f t="shared" si="25"/>
        <v>#N/A</v>
      </c>
      <c r="AX27" s="11"/>
    </row>
    <row r="28" spans="1:50" x14ac:dyDescent="0.45">
      <c r="A28" s="20">
        <v>4</v>
      </c>
      <c r="B28" s="20" t="s">
        <v>47</v>
      </c>
      <c r="C28" s="83">
        <v>180</v>
      </c>
      <c r="D28" s="20">
        <v>2</v>
      </c>
      <c r="E28" s="20" t="s">
        <v>67</v>
      </c>
      <c r="F28" s="96" t="s">
        <v>85</v>
      </c>
      <c r="G28" s="20" t="e">
        <f>NA()</f>
        <v>#N/A</v>
      </c>
      <c r="H28" s="20" t="s">
        <v>77</v>
      </c>
      <c r="I28" s="20">
        <v>4.352290933914853</v>
      </c>
      <c r="J28" s="20">
        <v>-7.5</v>
      </c>
      <c r="K28" s="20">
        <v>31</v>
      </c>
      <c r="L28" s="20" t="e">
        <f>NA()</f>
        <v>#N/A</v>
      </c>
      <c r="M28" s="20" t="e">
        <f>NA()</f>
        <v>#N/A</v>
      </c>
      <c r="N28" s="20" t="e">
        <f>NA()</f>
        <v>#N/A</v>
      </c>
      <c r="O28" s="20" t="s">
        <v>41</v>
      </c>
      <c r="P28" s="20" t="e">
        <f>NA()</f>
        <v>#N/A</v>
      </c>
      <c r="Q28" s="20" t="s">
        <v>35</v>
      </c>
      <c r="R28" s="11" t="s">
        <v>33</v>
      </c>
      <c r="S28" s="11">
        <v>2022</v>
      </c>
      <c r="T28" s="20"/>
      <c r="U28" s="11"/>
      <c r="V28" s="11" t="s">
        <v>654</v>
      </c>
      <c r="W28" s="89"/>
      <c r="X28" s="10">
        <f t="shared" si="1"/>
        <v>-7.5</v>
      </c>
      <c r="Y28" s="11" t="e">
        <f t="shared" si="0"/>
        <v>#N/A</v>
      </c>
      <c r="Z28" s="11">
        <f t="shared" si="2"/>
        <v>4.352290933914853</v>
      </c>
      <c r="AA28" s="11" t="e">
        <f t="shared" si="3"/>
        <v>#N/A</v>
      </c>
      <c r="AB28" s="11" t="e">
        <f t="shared" si="4"/>
        <v>#N/A</v>
      </c>
      <c r="AC28" s="11" t="e">
        <f t="shared" si="5"/>
        <v>#N/A</v>
      </c>
      <c r="AD28" s="11" t="e">
        <f t="shared" si="6"/>
        <v>#N/A</v>
      </c>
      <c r="AE28" s="11" t="e">
        <f t="shared" si="7"/>
        <v>#N/A</v>
      </c>
      <c r="AF28" s="11" t="e">
        <f t="shared" si="8"/>
        <v>#N/A</v>
      </c>
      <c r="AG28" s="11">
        <f t="shared" si="9"/>
        <v>-7.5</v>
      </c>
      <c r="AH28" s="11" t="e">
        <f t="shared" si="10"/>
        <v>#N/A</v>
      </c>
      <c r="AI28" s="11" t="e">
        <f t="shared" si="11"/>
        <v>#N/A</v>
      </c>
      <c r="AJ28" s="11" t="e">
        <f t="shared" si="12"/>
        <v>#N/A</v>
      </c>
      <c r="AK28" s="11" t="e">
        <f t="shared" si="13"/>
        <v>#N/A</v>
      </c>
      <c r="AL28" s="11" t="e">
        <f t="shared" si="14"/>
        <v>#N/A</v>
      </c>
      <c r="AM28" s="11" t="e">
        <f t="shared" si="15"/>
        <v>#N/A</v>
      </c>
      <c r="AN28" s="11" t="e">
        <f t="shared" si="16"/>
        <v>#N/A</v>
      </c>
      <c r="AO28" s="11" t="e">
        <f t="shared" si="17"/>
        <v>#N/A</v>
      </c>
      <c r="AP28" s="11" t="e">
        <f t="shared" si="18"/>
        <v>#N/A</v>
      </c>
      <c r="AQ28" s="11" t="e">
        <f t="shared" si="19"/>
        <v>#N/A</v>
      </c>
      <c r="AR28" s="11" t="e">
        <f t="shared" si="20"/>
        <v>#N/A</v>
      </c>
      <c r="AS28" s="11" t="e">
        <f t="shared" si="21"/>
        <v>#N/A</v>
      </c>
      <c r="AT28" s="11" t="e">
        <f t="shared" si="22"/>
        <v>#N/A</v>
      </c>
      <c r="AU28" s="11" t="e">
        <f t="shared" si="23"/>
        <v>#N/A</v>
      </c>
      <c r="AV28" s="11" t="e">
        <f t="shared" si="24"/>
        <v>#N/A</v>
      </c>
      <c r="AW28" s="11" t="e">
        <f t="shared" si="25"/>
        <v>#N/A</v>
      </c>
      <c r="AX28" s="11"/>
    </row>
    <row r="29" spans="1:50" x14ac:dyDescent="0.45">
      <c r="A29" s="20">
        <v>4</v>
      </c>
      <c r="B29" s="20" t="s">
        <v>48</v>
      </c>
      <c r="C29" s="83">
        <v>215</v>
      </c>
      <c r="D29" s="20">
        <v>2</v>
      </c>
      <c r="E29" s="20" t="s">
        <v>68</v>
      </c>
      <c r="F29" s="96" t="s">
        <v>85</v>
      </c>
      <c r="G29" s="20" t="e">
        <f>NA()</f>
        <v>#N/A</v>
      </c>
      <c r="H29" s="20" t="s">
        <v>78</v>
      </c>
      <c r="I29" s="20">
        <v>4.8699200874595672</v>
      </c>
      <c r="J29" s="20">
        <v>-8</v>
      </c>
      <c r="K29" s="20">
        <v>36</v>
      </c>
      <c r="L29" s="20" t="e">
        <f>NA()</f>
        <v>#N/A</v>
      </c>
      <c r="M29" s="20" t="e">
        <f>NA()</f>
        <v>#N/A</v>
      </c>
      <c r="N29" s="20" t="e">
        <f>NA()</f>
        <v>#N/A</v>
      </c>
      <c r="O29" s="20" t="s">
        <v>41</v>
      </c>
      <c r="P29" s="20" t="e">
        <f>NA()</f>
        <v>#N/A</v>
      </c>
      <c r="Q29" s="20" t="s">
        <v>35</v>
      </c>
      <c r="R29" s="11" t="s">
        <v>33</v>
      </c>
      <c r="S29" s="11">
        <v>2022</v>
      </c>
      <c r="T29" s="20"/>
      <c r="U29" s="11"/>
      <c r="V29" s="11" t="s">
        <v>654</v>
      </c>
      <c r="W29" s="89"/>
      <c r="X29" s="10">
        <f t="shared" si="1"/>
        <v>-8</v>
      </c>
      <c r="Y29" s="11" t="e">
        <f t="shared" si="0"/>
        <v>#N/A</v>
      </c>
      <c r="Z29" s="11">
        <f t="shared" si="2"/>
        <v>4.8699200874595672</v>
      </c>
      <c r="AA29" s="11" t="e">
        <f t="shared" si="3"/>
        <v>#N/A</v>
      </c>
      <c r="AB29" s="11" t="e">
        <f t="shared" si="4"/>
        <v>#N/A</v>
      </c>
      <c r="AC29" s="11" t="e">
        <f t="shared" si="5"/>
        <v>#N/A</v>
      </c>
      <c r="AD29" s="11" t="e">
        <f t="shared" si="6"/>
        <v>#N/A</v>
      </c>
      <c r="AE29" s="11" t="e">
        <f t="shared" si="7"/>
        <v>#N/A</v>
      </c>
      <c r="AF29" s="11" t="e">
        <f t="shared" si="8"/>
        <v>#N/A</v>
      </c>
      <c r="AG29" s="11">
        <f t="shared" si="9"/>
        <v>-8</v>
      </c>
      <c r="AH29" s="11" t="e">
        <f t="shared" si="10"/>
        <v>#N/A</v>
      </c>
      <c r="AI29" s="11" t="e">
        <f t="shared" si="11"/>
        <v>#N/A</v>
      </c>
      <c r="AJ29" s="11" t="e">
        <f t="shared" si="12"/>
        <v>#N/A</v>
      </c>
      <c r="AK29" s="11" t="e">
        <f t="shared" si="13"/>
        <v>#N/A</v>
      </c>
      <c r="AL29" s="11" t="e">
        <f t="shared" si="14"/>
        <v>#N/A</v>
      </c>
      <c r="AM29" s="11" t="e">
        <f t="shared" si="15"/>
        <v>#N/A</v>
      </c>
      <c r="AN29" s="11" t="e">
        <f t="shared" si="16"/>
        <v>#N/A</v>
      </c>
      <c r="AO29" s="11" t="e">
        <f t="shared" si="17"/>
        <v>#N/A</v>
      </c>
      <c r="AP29" s="11" t="e">
        <f t="shared" si="18"/>
        <v>#N/A</v>
      </c>
      <c r="AQ29" s="11" t="e">
        <f t="shared" si="19"/>
        <v>#N/A</v>
      </c>
      <c r="AR29" s="11" t="e">
        <f t="shared" si="20"/>
        <v>#N/A</v>
      </c>
      <c r="AS29" s="11" t="e">
        <f t="shared" si="21"/>
        <v>#N/A</v>
      </c>
      <c r="AT29" s="11" t="e">
        <f t="shared" si="22"/>
        <v>#N/A</v>
      </c>
      <c r="AU29" s="11" t="e">
        <f t="shared" si="23"/>
        <v>#N/A</v>
      </c>
      <c r="AV29" s="11" t="e">
        <f t="shared" si="24"/>
        <v>#N/A</v>
      </c>
      <c r="AW29" s="11" t="e">
        <f t="shared" si="25"/>
        <v>#N/A</v>
      </c>
      <c r="AX29" s="11"/>
    </row>
    <row r="30" spans="1:50" x14ac:dyDescent="0.45">
      <c r="A30" s="20">
        <v>4</v>
      </c>
      <c r="B30" s="20" t="s">
        <v>49</v>
      </c>
      <c r="C30" s="83">
        <v>275</v>
      </c>
      <c r="D30" s="20">
        <v>2</v>
      </c>
      <c r="E30" s="20" t="s">
        <v>69</v>
      </c>
      <c r="F30" s="96" t="s">
        <v>85</v>
      </c>
      <c r="G30" s="20" t="e">
        <f>NA()</f>
        <v>#N/A</v>
      </c>
      <c r="H30" s="20" t="s">
        <v>79</v>
      </c>
      <c r="I30" s="20">
        <v>5.3323719669859386</v>
      </c>
      <c r="J30" s="20">
        <v>-8.5</v>
      </c>
      <c r="K30" s="20">
        <v>40</v>
      </c>
      <c r="L30" s="20" t="e">
        <f>NA()</f>
        <v>#N/A</v>
      </c>
      <c r="M30" s="20" t="e">
        <f>NA()</f>
        <v>#N/A</v>
      </c>
      <c r="N30" s="20" t="e">
        <f>NA()</f>
        <v>#N/A</v>
      </c>
      <c r="O30" s="20" t="s">
        <v>41</v>
      </c>
      <c r="P30" s="20" t="e">
        <f>NA()</f>
        <v>#N/A</v>
      </c>
      <c r="Q30" s="20" t="s">
        <v>35</v>
      </c>
      <c r="R30" s="11" t="s">
        <v>33</v>
      </c>
      <c r="S30" s="11">
        <v>2022</v>
      </c>
      <c r="T30" s="20"/>
      <c r="U30" s="11"/>
      <c r="V30" s="11" t="s">
        <v>654</v>
      </c>
      <c r="W30" s="89"/>
      <c r="X30" s="10">
        <f t="shared" si="1"/>
        <v>-8.5</v>
      </c>
      <c r="Y30" s="11" t="e">
        <f t="shared" si="0"/>
        <v>#N/A</v>
      </c>
      <c r="Z30" s="11">
        <f t="shared" si="2"/>
        <v>5.3323719669859386</v>
      </c>
      <c r="AA30" s="11" t="e">
        <f t="shared" si="3"/>
        <v>#N/A</v>
      </c>
      <c r="AB30" s="11" t="e">
        <f t="shared" si="4"/>
        <v>#N/A</v>
      </c>
      <c r="AC30" s="11" t="e">
        <f t="shared" si="5"/>
        <v>#N/A</v>
      </c>
      <c r="AD30" s="11" t="e">
        <f t="shared" si="6"/>
        <v>#N/A</v>
      </c>
      <c r="AE30" s="11" t="e">
        <f t="shared" si="7"/>
        <v>#N/A</v>
      </c>
      <c r="AF30" s="11" t="e">
        <f t="shared" si="8"/>
        <v>#N/A</v>
      </c>
      <c r="AG30" s="11">
        <f t="shared" si="9"/>
        <v>-8.5</v>
      </c>
      <c r="AH30" s="11" t="e">
        <f t="shared" si="10"/>
        <v>#N/A</v>
      </c>
      <c r="AI30" s="11" t="e">
        <f t="shared" si="11"/>
        <v>#N/A</v>
      </c>
      <c r="AJ30" s="11" t="e">
        <f t="shared" si="12"/>
        <v>#N/A</v>
      </c>
      <c r="AK30" s="11" t="e">
        <f t="shared" si="13"/>
        <v>#N/A</v>
      </c>
      <c r="AL30" s="11" t="e">
        <f t="shared" si="14"/>
        <v>#N/A</v>
      </c>
      <c r="AM30" s="11" t="e">
        <f t="shared" si="15"/>
        <v>#N/A</v>
      </c>
      <c r="AN30" s="11" t="e">
        <f t="shared" si="16"/>
        <v>#N/A</v>
      </c>
      <c r="AO30" s="11" t="e">
        <f t="shared" si="17"/>
        <v>#N/A</v>
      </c>
      <c r="AP30" s="11" t="e">
        <f t="shared" si="18"/>
        <v>#N/A</v>
      </c>
      <c r="AQ30" s="11" t="e">
        <f t="shared" si="19"/>
        <v>#N/A</v>
      </c>
      <c r="AR30" s="11" t="e">
        <f t="shared" si="20"/>
        <v>#N/A</v>
      </c>
      <c r="AS30" s="11" t="e">
        <f t="shared" si="21"/>
        <v>#N/A</v>
      </c>
      <c r="AT30" s="11" t="e">
        <f t="shared" si="22"/>
        <v>#N/A</v>
      </c>
      <c r="AU30" s="11" t="e">
        <f t="shared" si="23"/>
        <v>#N/A</v>
      </c>
      <c r="AV30" s="11" t="e">
        <f t="shared" si="24"/>
        <v>#N/A</v>
      </c>
      <c r="AW30" s="11" t="e">
        <f t="shared" si="25"/>
        <v>#N/A</v>
      </c>
      <c r="AX30" s="11"/>
    </row>
    <row r="31" spans="1:50" x14ac:dyDescent="0.45">
      <c r="A31" s="20">
        <v>4</v>
      </c>
      <c r="B31" s="20" t="s">
        <v>50</v>
      </c>
      <c r="C31" s="83">
        <v>330</v>
      </c>
      <c r="D31" s="11">
        <v>2</v>
      </c>
      <c r="E31" s="11" t="s">
        <v>70</v>
      </c>
      <c r="F31" s="96" t="s">
        <v>85</v>
      </c>
      <c r="G31" s="20" t="e">
        <f>NA()</f>
        <v>#N/A</v>
      </c>
      <c r="H31" s="11" t="s">
        <v>80</v>
      </c>
      <c r="I31" s="20">
        <v>5.7502850004166763</v>
      </c>
      <c r="J31" s="11">
        <v>-9</v>
      </c>
      <c r="K31" s="11">
        <v>40</v>
      </c>
      <c r="L31" s="20" t="e">
        <f>NA()</f>
        <v>#N/A</v>
      </c>
      <c r="M31" s="20" t="e">
        <f>NA()</f>
        <v>#N/A</v>
      </c>
      <c r="N31" s="20" t="e">
        <f>NA()</f>
        <v>#N/A</v>
      </c>
      <c r="O31" s="20" t="s">
        <v>41</v>
      </c>
      <c r="P31" s="20" t="e">
        <f>NA()</f>
        <v>#N/A</v>
      </c>
      <c r="Q31" s="20" t="s">
        <v>35</v>
      </c>
      <c r="R31" s="11" t="s">
        <v>33</v>
      </c>
      <c r="S31" s="11">
        <v>2022</v>
      </c>
      <c r="T31" s="20"/>
      <c r="U31" s="11"/>
      <c r="V31" s="11" t="s">
        <v>654</v>
      </c>
      <c r="W31" s="89"/>
      <c r="X31" s="10">
        <f t="shared" si="1"/>
        <v>-9</v>
      </c>
      <c r="Y31" s="11" t="e">
        <f t="shared" si="0"/>
        <v>#N/A</v>
      </c>
      <c r="Z31" s="11">
        <f t="shared" si="2"/>
        <v>5.7502850004166763</v>
      </c>
      <c r="AA31" s="11" t="e">
        <f t="shared" si="3"/>
        <v>#N/A</v>
      </c>
      <c r="AB31" s="11" t="e">
        <f t="shared" si="4"/>
        <v>#N/A</v>
      </c>
      <c r="AC31" s="11" t="e">
        <f t="shared" si="5"/>
        <v>#N/A</v>
      </c>
      <c r="AD31" s="11" t="e">
        <f t="shared" si="6"/>
        <v>#N/A</v>
      </c>
      <c r="AE31" s="11" t="e">
        <f t="shared" si="7"/>
        <v>#N/A</v>
      </c>
      <c r="AF31" s="11" t="e">
        <f t="shared" si="8"/>
        <v>#N/A</v>
      </c>
      <c r="AG31" s="11">
        <f t="shared" si="9"/>
        <v>-9</v>
      </c>
      <c r="AH31" s="11" t="e">
        <f t="shared" si="10"/>
        <v>#N/A</v>
      </c>
      <c r="AI31" s="11" t="e">
        <f t="shared" si="11"/>
        <v>#N/A</v>
      </c>
      <c r="AJ31" s="11" t="e">
        <f t="shared" si="12"/>
        <v>#N/A</v>
      </c>
      <c r="AK31" s="11" t="e">
        <f t="shared" si="13"/>
        <v>#N/A</v>
      </c>
      <c r="AL31" s="11" t="e">
        <f t="shared" si="14"/>
        <v>#N/A</v>
      </c>
      <c r="AM31" s="11" t="e">
        <f t="shared" si="15"/>
        <v>#N/A</v>
      </c>
      <c r="AN31" s="11" t="e">
        <f t="shared" si="16"/>
        <v>#N/A</v>
      </c>
      <c r="AO31" s="11" t="e">
        <f t="shared" si="17"/>
        <v>#N/A</v>
      </c>
      <c r="AP31" s="11" t="e">
        <f t="shared" si="18"/>
        <v>#N/A</v>
      </c>
      <c r="AQ31" s="11" t="e">
        <f t="shared" si="19"/>
        <v>#N/A</v>
      </c>
      <c r="AR31" s="11" t="e">
        <f t="shared" si="20"/>
        <v>#N/A</v>
      </c>
      <c r="AS31" s="11" t="e">
        <f t="shared" si="21"/>
        <v>#N/A</v>
      </c>
      <c r="AT31" s="11" t="e">
        <f t="shared" si="22"/>
        <v>#N/A</v>
      </c>
      <c r="AU31" s="11" t="e">
        <f t="shared" si="23"/>
        <v>#N/A</v>
      </c>
      <c r="AV31" s="11" t="e">
        <f t="shared" si="24"/>
        <v>#N/A</v>
      </c>
      <c r="AW31" s="11" t="e">
        <f t="shared" si="25"/>
        <v>#N/A</v>
      </c>
      <c r="AX31" s="11"/>
    </row>
    <row r="32" spans="1:50" x14ac:dyDescent="0.45">
      <c r="A32" s="20">
        <v>4</v>
      </c>
      <c r="B32" s="20" t="s">
        <v>51</v>
      </c>
      <c r="C32" s="83">
        <v>415</v>
      </c>
      <c r="D32" s="11">
        <v>2</v>
      </c>
      <c r="E32" s="11" t="s">
        <v>71</v>
      </c>
      <c r="F32" s="96" t="s">
        <v>86</v>
      </c>
      <c r="G32" s="20" t="e">
        <f>NA()</f>
        <v>#N/A</v>
      </c>
      <c r="H32" s="11" t="s">
        <v>81</v>
      </c>
      <c r="I32" s="20">
        <v>6.4819171240029281</v>
      </c>
      <c r="J32" s="11">
        <v>-9.5</v>
      </c>
      <c r="K32" s="11">
        <v>40</v>
      </c>
      <c r="L32" s="20" t="e">
        <f>NA()</f>
        <v>#N/A</v>
      </c>
      <c r="M32" s="20" t="e">
        <f>NA()</f>
        <v>#N/A</v>
      </c>
      <c r="N32" s="20" t="e">
        <f>NA()</f>
        <v>#N/A</v>
      </c>
      <c r="O32" s="20" t="s">
        <v>41</v>
      </c>
      <c r="P32" s="20" t="e">
        <f>NA()</f>
        <v>#N/A</v>
      </c>
      <c r="Q32" s="20" t="s">
        <v>35</v>
      </c>
      <c r="R32" s="11" t="s">
        <v>33</v>
      </c>
      <c r="S32" s="11">
        <v>2022</v>
      </c>
      <c r="T32" s="20"/>
      <c r="U32" s="11"/>
      <c r="V32" s="11" t="s">
        <v>654</v>
      </c>
      <c r="W32" s="89"/>
      <c r="X32" s="10">
        <f t="shared" si="1"/>
        <v>-9.5</v>
      </c>
      <c r="Y32" s="11" t="e">
        <f t="shared" si="0"/>
        <v>#N/A</v>
      </c>
      <c r="Z32" s="11">
        <f t="shared" si="2"/>
        <v>6.4819171240029281</v>
      </c>
      <c r="AA32" s="11" t="e">
        <f t="shared" si="3"/>
        <v>#N/A</v>
      </c>
      <c r="AB32" s="11" t="e">
        <f t="shared" si="4"/>
        <v>#N/A</v>
      </c>
      <c r="AC32" s="11" t="e">
        <f t="shared" si="5"/>
        <v>#N/A</v>
      </c>
      <c r="AD32" s="11" t="e">
        <f t="shared" si="6"/>
        <v>#N/A</v>
      </c>
      <c r="AE32" s="11" t="e">
        <f t="shared" si="7"/>
        <v>#N/A</v>
      </c>
      <c r="AF32" s="11" t="e">
        <f t="shared" si="8"/>
        <v>#N/A</v>
      </c>
      <c r="AG32" s="11">
        <f t="shared" si="9"/>
        <v>-9.5</v>
      </c>
      <c r="AH32" s="11" t="e">
        <f t="shared" si="10"/>
        <v>#N/A</v>
      </c>
      <c r="AI32" s="11" t="e">
        <f t="shared" si="11"/>
        <v>#N/A</v>
      </c>
      <c r="AJ32" s="11" t="e">
        <f t="shared" si="12"/>
        <v>#N/A</v>
      </c>
      <c r="AK32" s="11" t="e">
        <f t="shared" si="13"/>
        <v>#N/A</v>
      </c>
      <c r="AL32" s="11" t="e">
        <f t="shared" si="14"/>
        <v>#N/A</v>
      </c>
      <c r="AM32" s="11" t="e">
        <f t="shared" si="15"/>
        <v>#N/A</v>
      </c>
      <c r="AN32" s="11" t="e">
        <f t="shared" si="16"/>
        <v>#N/A</v>
      </c>
      <c r="AO32" s="11" t="e">
        <f t="shared" si="17"/>
        <v>#N/A</v>
      </c>
      <c r="AP32" s="11" t="e">
        <f t="shared" si="18"/>
        <v>#N/A</v>
      </c>
      <c r="AQ32" s="11" t="e">
        <f t="shared" si="19"/>
        <v>#N/A</v>
      </c>
      <c r="AR32" s="11" t="e">
        <f t="shared" si="20"/>
        <v>#N/A</v>
      </c>
      <c r="AS32" s="11" t="e">
        <f t="shared" si="21"/>
        <v>#N/A</v>
      </c>
      <c r="AT32" s="11" t="e">
        <f t="shared" si="22"/>
        <v>#N/A</v>
      </c>
      <c r="AU32" s="11" t="e">
        <f t="shared" si="23"/>
        <v>#N/A</v>
      </c>
      <c r="AV32" s="11" t="e">
        <f t="shared" si="24"/>
        <v>#N/A</v>
      </c>
      <c r="AW32" s="11" t="e">
        <f t="shared" si="25"/>
        <v>#N/A</v>
      </c>
      <c r="AX32" s="11"/>
    </row>
    <row r="33" spans="1:51" x14ac:dyDescent="0.45">
      <c r="A33" s="20">
        <v>4</v>
      </c>
      <c r="B33" s="20" t="s">
        <v>52</v>
      </c>
      <c r="C33" s="83">
        <v>500</v>
      </c>
      <c r="D33" s="11">
        <v>2</v>
      </c>
      <c r="E33" s="11" t="s">
        <v>72</v>
      </c>
      <c r="F33" s="96" t="s">
        <v>86</v>
      </c>
      <c r="G33" s="20" t="e">
        <f>NA()</f>
        <v>#N/A</v>
      </c>
      <c r="H33" s="11" t="s">
        <v>82</v>
      </c>
      <c r="I33" s="20">
        <v>7.1078827051331794</v>
      </c>
      <c r="J33" s="11">
        <v>-10</v>
      </c>
      <c r="K33" s="11">
        <v>40</v>
      </c>
      <c r="L33" s="20" t="e">
        <f>NA()</f>
        <v>#N/A</v>
      </c>
      <c r="M33" s="20" t="e">
        <f>NA()</f>
        <v>#N/A</v>
      </c>
      <c r="N33" s="20" t="e">
        <f>NA()</f>
        <v>#N/A</v>
      </c>
      <c r="O33" s="20" t="s">
        <v>41</v>
      </c>
      <c r="P33" s="20" t="e">
        <f>NA()</f>
        <v>#N/A</v>
      </c>
      <c r="Q33" s="20" t="s">
        <v>35</v>
      </c>
      <c r="R33" s="11" t="s">
        <v>33</v>
      </c>
      <c r="S33" s="11">
        <v>2022</v>
      </c>
      <c r="T33" s="20"/>
      <c r="U33" s="11"/>
      <c r="V33" s="11" t="s">
        <v>654</v>
      </c>
      <c r="W33" s="89"/>
      <c r="X33" s="10">
        <f t="shared" si="1"/>
        <v>-10</v>
      </c>
      <c r="Y33" s="11" t="e">
        <f t="shared" si="0"/>
        <v>#N/A</v>
      </c>
      <c r="Z33" s="11">
        <f t="shared" si="2"/>
        <v>7.1078827051331794</v>
      </c>
      <c r="AA33" s="11" t="e">
        <f t="shared" si="3"/>
        <v>#N/A</v>
      </c>
      <c r="AB33" s="11" t="e">
        <f t="shared" si="4"/>
        <v>#N/A</v>
      </c>
      <c r="AC33" s="11" t="e">
        <f t="shared" si="5"/>
        <v>#N/A</v>
      </c>
      <c r="AD33" s="11" t="e">
        <f t="shared" si="6"/>
        <v>#N/A</v>
      </c>
      <c r="AE33" s="11" t="e">
        <f t="shared" si="7"/>
        <v>#N/A</v>
      </c>
      <c r="AF33" s="11" t="e">
        <f t="shared" si="8"/>
        <v>#N/A</v>
      </c>
      <c r="AG33" s="11">
        <f t="shared" si="9"/>
        <v>-10</v>
      </c>
      <c r="AH33" s="11" t="e">
        <f t="shared" si="10"/>
        <v>#N/A</v>
      </c>
      <c r="AI33" s="11" t="e">
        <f t="shared" si="11"/>
        <v>#N/A</v>
      </c>
      <c r="AJ33" s="11" t="e">
        <f t="shared" si="12"/>
        <v>#N/A</v>
      </c>
      <c r="AK33" s="11" t="e">
        <f t="shared" si="13"/>
        <v>#N/A</v>
      </c>
      <c r="AL33" s="11" t="e">
        <f t="shared" si="14"/>
        <v>#N/A</v>
      </c>
      <c r="AM33" s="11" t="e">
        <f t="shared" si="15"/>
        <v>#N/A</v>
      </c>
      <c r="AN33" s="11" t="e">
        <f t="shared" si="16"/>
        <v>#N/A</v>
      </c>
      <c r="AO33" s="11" t="e">
        <f t="shared" si="17"/>
        <v>#N/A</v>
      </c>
      <c r="AP33" s="11" t="e">
        <f t="shared" si="18"/>
        <v>#N/A</v>
      </c>
      <c r="AQ33" s="11" t="e">
        <f t="shared" si="19"/>
        <v>#N/A</v>
      </c>
      <c r="AR33" s="11" t="e">
        <f t="shared" si="20"/>
        <v>#N/A</v>
      </c>
      <c r="AS33" s="11" t="e">
        <f t="shared" si="21"/>
        <v>#N/A</v>
      </c>
      <c r="AT33" s="11" t="e">
        <f t="shared" si="22"/>
        <v>#N/A</v>
      </c>
      <c r="AU33" s="11" t="e">
        <f t="shared" si="23"/>
        <v>#N/A</v>
      </c>
      <c r="AV33" s="11" t="e">
        <f t="shared" si="24"/>
        <v>#N/A</v>
      </c>
      <c r="AW33" s="11" t="e">
        <f t="shared" si="25"/>
        <v>#N/A</v>
      </c>
      <c r="AX33" s="11"/>
    </row>
    <row r="34" spans="1:51" x14ac:dyDescent="0.45">
      <c r="A34" s="20">
        <v>4</v>
      </c>
      <c r="B34" s="20" t="s">
        <v>53</v>
      </c>
      <c r="C34" s="83">
        <v>625</v>
      </c>
      <c r="D34" s="11">
        <v>2</v>
      </c>
      <c r="E34" s="11" t="s">
        <v>73</v>
      </c>
      <c r="F34" s="96" t="s">
        <v>86</v>
      </c>
      <c r="G34" s="20" t="e">
        <f>NA()</f>
        <v>#N/A</v>
      </c>
      <c r="H34" s="11" t="s">
        <v>83</v>
      </c>
      <c r="I34" s="20">
        <v>8.9743748444093185</v>
      </c>
      <c r="J34" s="11">
        <v>-11</v>
      </c>
      <c r="K34" s="11">
        <v>40</v>
      </c>
      <c r="L34" s="20" t="e">
        <f>NA()</f>
        <v>#N/A</v>
      </c>
      <c r="M34" s="20" t="e">
        <f>NA()</f>
        <v>#N/A</v>
      </c>
      <c r="N34" s="20" t="e">
        <f>NA()</f>
        <v>#N/A</v>
      </c>
      <c r="O34" s="20" t="s">
        <v>41</v>
      </c>
      <c r="P34" s="20" t="e">
        <f>NA()</f>
        <v>#N/A</v>
      </c>
      <c r="Q34" s="20" t="s">
        <v>35</v>
      </c>
      <c r="R34" s="11" t="s">
        <v>33</v>
      </c>
      <c r="S34" s="11">
        <v>2022</v>
      </c>
      <c r="T34" s="20"/>
      <c r="U34" s="11"/>
      <c r="V34" s="11" t="s">
        <v>654</v>
      </c>
      <c r="W34" s="89"/>
      <c r="X34" s="10">
        <f t="shared" si="1"/>
        <v>-11</v>
      </c>
      <c r="Y34" s="11" t="e">
        <f t="shared" si="0"/>
        <v>#N/A</v>
      </c>
      <c r="Z34" s="11">
        <f t="shared" si="2"/>
        <v>8.9743748444093185</v>
      </c>
      <c r="AA34" s="11" t="e">
        <f t="shared" si="3"/>
        <v>#N/A</v>
      </c>
      <c r="AB34" s="11" t="e">
        <f t="shared" si="4"/>
        <v>#N/A</v>
      </c>
      <c r="AC34" s="11" t="e">
        <f t="shared" si="5"/>
        <v>#N/A</v>
      </c>
      <c r="AD34" s="11" t="e">
        <f t="shared" si="6"/>
        <v>#N/A</v>
      </c>
      <c r="AE34" s="11" t="e">
        <f t="shared" si="7"/>
        <v>#N/A</v>
      </c>
      <c r="AF34" s="11" t="e">
        <f t="shared" si="8"/>
        <v>#N/A</v>
      </c>
      <c r="AG34" s="11">
        <f t="shared" si="9"/>
        <v>-11</v>
      </c>
      <c r="AH34" s="11" t="e">
        <f t="shared" si="10"/>
        <v>#N/A</v>
      </c>
      <c r="AI34" s="11" t="e">
        <f t="shared" si="11"/>
        <v>#N/A</v>
      </c>
      <c r="AJ34" s="11" t="e">
        <f t="shared" si="12"/>
        <v>#N/A</v>
      </c>
      <c r="AK34" s="11" t="e">
        <f t="shared" si="13"/>
        <v>#N/A</v>
      </c>
      <c r="AL34" s="11" t="e">
        <f t="shared" si="14"/>
        <v>#N/A</v>
      </c>
      <c r="AM34" s="11" t="e">
        <f t="shared" si="15"/>
        <v>#N/A</v>
      </c>
      <c r="AN34" s="11" t="e">
        <f t="shared" si="16"/>
        <v>#N/A</v>
      </c>
      <c r="AO34" s="11" t="e">
        <f t="shared" si="17"/>
        <v>#N/A</v>
      </c>
      <c r="AP34" s="11" t="e">
        <f t="shared" si="18"/>
        <v>#N/A</v>
      </c>
      <c r="AQ34" s="11" t="e">
        <f t="shared" si="19"/>
        <v>#N/A</v>
      </c>
      <c r="AR34" s="11" t="e">
        <f t="shared" si="20"/>
        <v>#N/A</v>
      </c>
      <c r="AS34" s="11" t="e">
        <f t="shared" si="21"/>
        <v>#N/A</v>
      </c>
      <c r="AT34" s="11" t="e">
        <f t="shared" si="22"/>
        <v>#N/A</v>
      </c>
      <c r="AU34" s="11" t="e">
        <f t="shared" si="23"/>
        <v>#N/A</v>
      </c>
      <c r="AV34" s="11" t="e">
        <f t="shared" si="24"/>
        <v>#N/A</v>
      </c>
      <c r="AW34" s="11" t="e">
        <f t="shared" si="25"/>
        <v>#N/A</v>
      </c>
      <c r="AX34" s="11"/>
    </row>
    <row r="35" spans="1:51" x14ac:dyDescent="0.45">
      <c r="A35" s="20">
        <v>4</v>
      </c>
      <c r="B35" s="20" t="s">
        <v>54</v>
      </c>
      <c r="C35" s="83">
        <v>750</v>
      </c>
      <c r="D35" s="11">
        <v>2</v>
      </c>
      <c r="E35" s="11" t="s">
        <v>74</v>
      </c>
      <c r="F35" s="96" t="s">
        <v>87</v>
      </c>
      <c r="G35" s="20" t="e">
        <f>NA()</f>
        <v>#N/A</v>
      </c>
      <c r="H35" s="11" t="s">
        <v>84</v>
      </c>
      <c r="I35" s="20">
        <v>14.291394597736085</v>
      </c>
      <c r="J35" s="11">
        <v>-15</v>
      </c>
      <c r="K35" s="11">
        <v>40</v>
      </c>
      <c r="L35" s="20" t="e">
        <f>NA()</f>
        <v>#N/A</v>
      </c>
      <c r="M35" s="20" t="e">
        <f>NA()</f>
        <v>#N/A</v>
      </c>
      <c r="N35" s="20" t="e">
        <f>NA()</f>
        <v>#N/A</v>
      </c>
      <c r="O35" s="20" t="s">
        <v>41</v>
      </c>
      <c r="P35" s="20" t="e">
        <f>NA()</f>
        <v>#N/A</v>
      </c>
      <c r="Q35" s="20" t="s">
        <v>35</v>
      </c>
      <c r="R35" s="11" t="s">
        <v>33</v>
      </c>
      <c r="S35" s="11">
        <v>2022</v>
      </c>
      <c r="T35" s="20"/>
      <c r="U35" s="11"/>
      <c r="V35" s="11" t="s">
        <v>654</v>
      </c>
      <c r="W35" s="89"/>
      <c r="X35" s="10">
        <f t="shared" si="1"/>
        <v>-15</v>
      </c>
      <c r="Y35" s="11" t="e">
        <f t="shared" si="0"/>
        <v>#N/A</v>
      </c>
      <c r="Z35" s="11">
        <f t="shared" si="2"/>
        <v>14.291394597736085</v>
      </c>
      <c r="AA35" s="11" t="e">
        <f t="shared" si="3"/>
        <v>#N/A</v>
      </c>
      <c r="AB35" s="11" t="e">
        <f t="shared" si="4"/>
        <v>#N/A</v>
      </c>
      <c r="AC35" s="11" t="e">
        <f t="shared" si="5"/>
        <v>#N/A</v>
      </c>
      <c r="AD35" s="11" t="e">
        <f t="shared" si="6"/>
        <v>#N/A</v>
      </c>
      <c r="AE35" s="11" t="e">
        <f t="shared" si="7"/>
        <v>#N/A</v>
      </c>
      <c r="AF35" s="11" t="e">
        <f t="shared" si="8"/>
        <v>#N/A</v>
      </c>
      <c r="AG35" s="11">
        <f t="shared" si="9"/>
        <v>-15</v>
      </c>
      <c r="AH35" s="11" t="e">
        <f t="shared" si="10"/>
        <v>#N/A</v>
      </c>
      <c r="AI35" s="11" t="e">
        <f t="shared" si="11"/>
        <v>#N/A</v>
      </c>
      <c r="AJ35" s="11" t="e">
        <f t="shared" si="12"/>
        <v>#N/A</v>
      </c>
      <c r="AK35" s="11" t="e">
        <f t="shared" si="13"/>
        <v>#N/A</v>
      </c>
      <c r="AL35" s="11" t="e">
        <f t="shared" si="14"/>
        <v>#N/A</v>
      </c>
      <c r="AM35" s="11" t="e">
        <f t="shared" si="15"/>
        <v>#N/A</v>
      </c>
      <c r="AN35" s="11" t="e">
        <f t="shared" si="16"/>
        <v>#N/A</v>
      </c>
      <c r="AO35" s="11" t="e">
        <f t="shared" si="17"/>
        <v>#N/A</v>
      </c>
      <c r="AP35" s="11" t="e">
        <f t="shared" si="18"/>
        <v>#N/A</v>
      </c>
      <c r="AQ35" s="11" t="e">
        <f t="shared" si="19"/>
        <v>#N/A</v>
      </c>
      <c r="AR35" s="11" t="e">
        <f t="shared" si="20"/>
        <v>#N/A</v>
      </c>
      <c r="AS35" s="11" t="e">
        <f t="shared" si="21"/>
        <v>#N/A</v>
      </c>
      <c r="AT35" s="11" t="e">
        <f t="shared" si="22"/>
        <v>#N/A</v>
      </c>
      <c r="AU35" s="11" t="e">
        <f t="shared" si="23"/>
        <v>#N/A</v>
      </c>
      <c r="AV35" s="11" t="e">
        <f t="shared" si="24"/>
        <v>#N/A</v>
      </c>
      <c r="AW35" s="11" t="e">
        <f t="shared" si="25"/>
        <v>#N/A</v>
      </c>
      <c r="AX35" s="11"/>
    </row>
    <row r="36" spans="1:51" x14ac:dyDescent="0.45">
      <c r="A36" s="11">
        <v>4</v>
      </c>
      <c r="B36" s="11" t="s">
        <v>55</v>
      </c>
      <c r="C36" s="83">
        <v>925</v>
      </c>
      <c r="D36" s="11">
        <v>2</v>
      </c>
      <c r="E36" s="11" t="s">
        <v>88</v>
      </c>
      <c r="F36" s="96" t="s">
        <v>87</v>
      </c>
      <c r="G36" s="20" t="e">
        <f>NA()</f>
        <v>#N/A</v>
      </c>
      <c r="H36" s="11" t="s">
        <v>84</v>
      </c>
      <c r="I36" s="20">
        <v>14.291394597736085</v>
      </c>
      <c r="J36" s="11">
        <v>-20</v>
      </c>
      <c r="K36" s="11">
        <v>40</v>
      </c>
      <c r="L36" s="20" t="e">
        <f>NA()</f>
        <v>#N/A</v>
      </c>
      <c r="M36" s="20" t="e">
        <f>NA()</f>
        <v>#N/A</v>
      </c>
      <c r="N36" s="20" t="e">
        <f>NA()</f>
        <v>#N/A</v>
      </c>
      <c r="O36" s="20" t="s">
        <v>41</v>
      </c>
      <c r="P36" s="20" t="e">
        <f>NA()</f>
        <v>#N/A</v>
      </c>
      <c r="Q36" s="20" t="s">
        <v>35</v>
      </c>
      <c r="R36" s="11" t="s">
        <v>33</v>
      </c>
      <c r="S36" s="11">
        <v>2022</v>
      </c>
      <c r="T36" s="20"/>
      <c r="U36" s="11"/>
      <c r="V36" s="11" t="s">
        <v>654</v>
      </c>
      <c r="W36" s="89"/>
      <c r="X36" s="10">
        <f t="shared" si="1"/>
        <v>-20</v>
      </c>
      <c r="Y36" s="11" t="e">
        <f t="shared" si="0"/>
        <v>#N/A</v>
      </c>
      <c r="Z36" s="11">
        <f t="shared" si="2"/>
        <v>14.291394597736085</v>
      </c>
      <c r="AA36" s="11" t="e">
        <f t="shared" si="3"/>
        <v>#N/A</v>
      </c>
      <c r="AB36" s="11" t="e">
        <f t="shared" si="4"/>
        <v>#N/A</v>
      </c>
      <c r="AC36" s="11" t="e">
        <f t="shared" si="5"/>
        <v>#N/A</v>
      </c>
      <c r="AD36" s="11" t="e">
        <f t="shared" si="6"/>
        <v>#N/A</v>
      </c>
      <c r="AE36" s="11" t="e">
        <f t="shared" si="7"/>
        <v>#N/A</v>
      </c>
      <c r="AF36" s="11" t="e">
        <f t="shared" si="8"/>
        <v>#N/A</v>
      </c>
      <c r="AG36" s="11">
        <f t="shared" si="9"/>
        <v>-20</v>
      </c>
      <c r="AH36" s="11" t="e">
        <f t="shared" si="10"/>
        <v>#N/A</v>
      </c>
      <c r="AI36" s="11" t="e">
        <f t="shared" si="11"/>
        <v>#N/A</v>
      </c>
      <c r="AJ36" s="11" t="e">
        <f t="shared" si="12"/>
        <v>#N/A</v>
      </c>
      <c r="AK36" s="11" t="e">
        <f t="shared" si="13"/>
        <v>#N/A</v>
      </c>
      <c r="AL36" s="11" t="e">
        <f t="shared" si="14"/>
        <v>#N/A</v>
      </c>
      <c r="AM36" s="11" t="e">
        <f t="shared" si="15"/>
        <v>#N/A</v>
      </c>
      <c r="AN36" s="11" t="e">
        <f t="shared" si="16"/>
        <v>#N/A</v>
      </c>
      <c r="AO36" s="11" t="e">
        <f t="shared" si="17"/>
        <v>#N/A</v>
      </c>
      <c r="AP36" s="11" t="e">
        <f t="shared" si="18"/>
        <v>#N/A</v>
      </c>
      <c r="AQ36" s="11" t="e">
        <f t="shared" si="19"/>
        <v>#N/A</v>
      </c>
      <c r="AR36" s="11" t="e">
        <f t="shared" si="20"/>
        <v>#N/A</v>
      </c>
      <c r="AS36" s="11" t="e">
        <f t="shared" si="21"/>
        <v>#N/A</v>
      </c>
      <c r="AT36" s="11" t="e">
        <f t="shared" si="22"/>
        <v>#N/A</v>
      </c>
      <c r="AU36" s="11" t="e">
        <f t="shared" si="23"/>
        <v>#N/A</v>
      </c>
      <c r="AV36" s="11" t="e">
        <f t="shared" si="24"/>
        <v>#N/A</v>
      </c>
      <c r="AW36" s="11" t="e">
        <f t="shared" si="25"/>
        <v>#N/A</v>
      </c>
      <c r="AX36" s="11"/>
    </row>
    <row r="37" spans="1:51" x14ac:dyDescent="0.45">
      <c r="A37" s="11">
        <v>4</v>
      </c>
      <c r="B37" s="11" t="s">
        <v>56</v>
      </c>
      <c r="C37" s="83">
        <v>1150</v>
      </c>
      <c r="D37" s="11">
        <v>2</v>
      </c>
      <c r="E37" s="11" t="s">
        <v>89</v>
      </c>
      <c r="F37" s="96" t="s">
        <v>87</v>
      </c>
      <c r="G37" s="20" t="e">
        <f>NA()</f>
        <v>#N/A</v>
      </c>
      <c r="H37" s="11" t="s">
        <v>90</v>
      </c>
      <c r="I37" s="20">
        <v>15.500173768634768</v>
      </c>
      <c r="J37" s="11">
        <v>-20</v>
      </c>
      <c r="K37" s="11">
        <v>40</v>
      </c>
      <c r="L37" s="20" t="e">
        <f>NA()</f>
        <v>#N/A</v>
      </c>
      <c r="M37" s="20" t="e">
        <f>NA()</f>
        <v>#N/A</v>
      </c>
      <c r="N37" s="20" t="e">
        <f>NA()</f>
        <v>#N/A</v>
      </c>
      <c r="O37" s="20" t="s">
        <v>41</v>
      </c>
      <c r="P37" s="20" t="e">
        <f>NA()</f>
        <v>#N/A</v>
      </c>
      <c r="Q37" s="20" t="s">
        <v>35</v>
      </c>
      <c r="R37" s="11" t="s">
        <v>33</v>
      </c>
      <c r="S37" s="11">
        <v>2022</v>
      </c>
      <c r="T37" s="20"/>
      <c r="U37" s="11"/>
      <c r="V37" s="11" t="s">
        <v>654</v>
      </c>
      <c r="W37" s="89"/>
      <c r="X37" s="10">
        <f t="shared" si="1"/>
        <v>-20</v>
      </c>
      <c r="Y37" s="11" t="e">
        <f t="shared" si="0"/>
        <v>#N/A</v>
      </c>
      <c r="Z37" s="11">
        <f t="shared" si="2"/>
        <v>15.500173768634768</v>
      </c>
      <c r="AA37" s="11" t="e">
        <f t="shared" si="3"/>
        <v>#N/A</v>
      </c>
      <c r="AB37" s="11" t="e">
        <f t="shared" si="4"/>
        <v>#N/A</v>
      </c>
      <c r="AC37" s="11" t="e">
        <f t="shared" si="5"/>
        <v>#N/A</v>
      </c>
      <c r="AD37" s="11" t="e">
        <f t="shared" si="6"/>
        <v>#N/A</v>
      </c>
      <c r="AE37" s="11" t="e">
        <f t="shared" si="7"/>
        <v>#N/A</v>
      </c>
      <c r="AF37" s="11" t="e">
        <f t="shared" si="8"/>
        <v>#N/A</v>
      </c>
      <c r="AG37" s="11">
        <f t="shared" si="9"/>
        <v>-20</v>
      </c>
      <c r="AH37" s="11" t="e">
        <f t="shared" si="10"/>
        <v>#N/A</v>
      </c>
      <c r="AI37" s="11" t="e">
        <f t="shared" si="11"/>
        <v>#N/A</v>
      </c>
      <c r="AJ37" s="11" t="e">
        <f t="shared" si="12"/>
        <v>#N/A</v>
      </c>
      <c r="AK37" s="11" t="e">
        <f t="shared" si="13"/>
        <v>#N/A</v>
      </c>
      <c r="AL37" s="11" t="e">
        <f t="shared" si="14"/>
        <v>#N/A</v>
      </c>
      <c r="AM37" s="11" t="e">
        <f t="shared" si="15"/>
        <v>#N/A</v>
      </c>
      <c r="AN37" s="11" t="e">
        <f t="shared" si="16"/>
        <v>#N/A</v>
      </c>
      <c r="AO37" s="11" t="e">
        <f t="shared" si="17"/>
        <v>#N/A</v>
      </c>
      <c r="AP37" s="11" t="e">
        <f t="shared" si="18"/>
        <v>#N/A</v>
      </c>
      <c r="AQ37" s="11" t="e">
        <f t="shared" si="19"/>
        <v>#N/A</v>
      </c>
      <c r="AR37" s="11" t="e">
        <f t="shared" si="20"/>
        <v>#N/A</v>
      </c>
      <c r="AS37" s="11" t="e">
        <f t="shared" si="21"/>
        <v>#N/A</v>
      </c>
      <c r="AT37" s="11" t="e">
        <f t="shared" si="22"/>
        <v>#N/A</v>
      </c>
      <c r="AU37" s="11" t="e">
        <f t="shared" si="23"/>
        <v>#N/A</v>
      </c>
      <c r="AV37" s="11" t="e">
        <f t="shared" si="24"/>
        <v>#N/A</v>
      </c>
      <c r="AW37" s="11" t="e">
        <f t="shared" si="25"/>
        <v>#N/A</v>
      </c>
      <c r="AX37" s="11"/>
    </row>
    <row r="38" spans="1:51" x14ac:dyDescent="0.45">
      <c r="A38" s="11"/>
      <c r="B38" s="11"/>
      <c r="C38" s="11"/>
      <c r="D38" s="11"/>
      <c r="E38" s="11"/>
      <c r="F38" s="11"/>
      <c r="G38" s="20"/>
      <c r="H38" s="11"/>
      <c r="I38" s="11"/>
      <c r="J38" s="11"/>
      <c r="K38" s="11"/>
      <c r="L38" s="20"/>
      <c r="M38" s="20"/>
      <c r="N38" s="20"/>
      <c r="O38" s="11"/>
      <c r="P38" s="20"/>
      <c r="Q38" s="20"/>
      <c r="R38" s="11"/>
      <c r="S38" s="11"/>
      <c r="T38" s="11"/>
      <c r="U38" s="11"/>
      <c r="V38" s="11"/>
      <c r="W38" s="89"/>
      <c r="X38" s="10"/>
      <c r="Y38" s="11"/>
      <c r="Z38" s="11" t="e">
        <f t="shared" si="2"/>
        <v>#N/A</v>
      </c>
      <c r="AA38" s="11" t="e">
        <f t="shared" si="3"/>
        <v>#N/A</v>
      </c>
      <c r="AB38" s="11" t="e">
        <f t="shared" si="4"/>
        <v>#N/A</v>
      </c>
      <c r="AC38" s="11" t="e">
        <f t="shared" si="5"/>
        <v>#N/A</v>
      </c>
      <c r="AD38" s="11" t="e">
        <f t="shared" si="6"/>
        <v>#N/A</v>
      </c>
      <c r="AE38" s="11" t="e">
        <f t="shared" si="7"/>
        <v>#N/A</v>
      </c>
      <c r="AF38" s="11" t="e">
        <f t="shared" si="8"/>
        <v>#N/A</v>
      </c>
      <c r="AG38" s="11" t="e">
        <f t="shared" si="9"/>
        <v>#N/A</v>
      </c>
      <c r="AH38" s="11" t="e">
        <f t="shared" si="10"/>
        <v>#N/A</v>
      </c>
      <c r="AI38" s="11" t="e">
        <f t="shared" si="11"/>
        <v>#N/A</v>
      </c>
      <c r="AJ38" s="11" t="e">
        <f t="shared" si="12"/>
        <v>#N/A</v>
      </c>
      <c r="AK38" s="11" t="e">
        <f t="shared" si="13"/>
        <v>#N/A</v>
      </c>
      <c r="AL38" s="11" t="e">
        <f t="shared" si="14"/>
        <v>#N/A</v>
      </c>
      <c r="AM38" s="11" t="e">
        <f t="shared" si="15"/>
        <v>#N/A</v>
      </c>
      <c r="AN38" s="11" t="e">
        <f t="shared" si="16"/>
        <v>#N/A</v>
      </c>
      <c r="AO38" s="11" t="e">
        <f t="shared" si="17"/>
        <v>#N/A</v>
      </c>
      <c r="AP38" s="11" t="e">
        <f t="shared" si="18"/>
        <v>#N/A</v>
      </c>
      <c r="AQ38" s="11" t="e">
        <f t="shared" si="19"/>
        <v>#N/A</v>
      </c>
      <c r="AR38" s="11" t="e">
        <f t="shared" si="20"/>
        <v>#N/A</v>
      </c>
      <c r="AS38" s="11" t="e">
        <f t="shared" si="21"/>
        <v>#N/A</v>
      </c>
      <c r="AT38" s="11" t="e">
        <f t="shared" si="22"/>
        <v>#N/A</v>
      </c>
      <c r="AU38" s="11" t="e">
        <f t="shared" si="23"/>
        <v>#N/A</v>
      </c>
      <c r="AV38" s="11" t="e">
        <f t="shared" si="24"/>
        <v>#N/A</v>
      </c>
      <c r="AW38" s="11" t="e">
        <f t="shared" si="25"/>
        <v>#N/A</v>
      </c>
      <c r="AX38" s="11"/>
    </row>
    <row r="39" spans="1:51" x14ac:dyDescent="0.45">
      <c r="A39" s="83">
        <v>5</v>
      </c>
      <c r="B39" s="83" t="s">
        <v>524</v>
      </c>
      <c r="C39" s="83">
        <v>308</v>
      </c>
      <c r="D39" s="83">
        <v>1</v>
      </c>
      <c r="E39" s="97">
        <v>300</v>
      </c>
      <c r="F39" s="83">
        <v>-22</v>
      </c>
      <c r="G39" s="98">
        <v>1.0999999999999999E-18</v>
      </c>
      <c r="H39" s="83" t="e">
        <f>NA()</f>
        <v>#N/A</v>
      </c>
      <c r="I39" s="83" t="e">
        <f>NA()</f>
        <v>#N/A</v>
      </c>
      <c r="J39" s="83" t="e">
        <f t="shared" ref="F39:N49" si="26">NA()</f>
        <v>#N/A</v>
      </c>
      <c r="K39" s="41">
        <v>11</v>
      </c>
      <c r="L39" s="83" t="e">
        <f t="shared" si="26"/>
        <v>#N/A</v>
      </c>
      <c r="M39" s="83" t="e">
        <f t="shared" si="26"/>
        <v>#N/A</v>
      </c>
      <c r="N39" s="83" t="e">
        <f t="shared" si="26"/>
        <v>#N/A</v>
      </c>
      <c r="O39" s="83" t="s">
        <v>115</v>
      </c>
      <c r="P39" s="83" t="e">
        <f t="shared" ref="P39:P49" si="27">NA()</f>
        <v>#N/A</v>
      </c>
      <c r="Q39" s="83" t="s">
        <v>116</v>
      </c>
      <c r="R39" s="83" t="s">
        <v>525</v>
      </c>
      <c r="S39" s="83">
        <v>2018</v>
      </c>
      <c r="T39" s="55"/>
      <c r="U39" s="23"/>
      <c r="V39" s="11" t="s">
        <v>654</v>
      </c>
      <c r="W39" s="107"/>
      <c r="X39" s="22" t="e">
        <f t="shared" ref="X39:X49" si="28">IF(ISERROR(SEARCH("*Japan*",R39)),J39,NA())</f>
        <v>#N/A</v>
      </c>
      <c r="Y39" s="23" t="e">
        <f t="shared" ref="Y39:Y49" si="29">IF(ISERROR(SEARCH("*Japan*",R39)),NA(),J39)</f>
        <v>#N/A</v>
      </c>
      <c r="Z39" s="11" t="e">
        <f t="shared" si="2"/>
        <v>#N/A</v>
      </c>
      <c r="AA39" s="11" t="e">
        <f t="shared" si="3"/>
        <v>#N/A</v>
      </c>
      <c r="AB39" s="11" t="e">
        <f t="shared" si="4"/>
        <v>#N/A</v>
      </c>
      <c r="AC39" s="11" t="e">
        <f t="shared" si="5"/>
        <v>#N/A</v>
      </c>
      <c r="AD39" s="11" t="e">
        <f t="shared" si="6"/>
        <v>#N/A</v>
      </c>
      <c r="AE39" s="11" t="e">
        <f t="shared" si="7"/>
        <v>#N/A</v>
      </c>
      <c r="AF39" s="11" t="e">
        <f t="shared" si="8"/>
        <v>#N/A</v>
      </c>
      <c r="AG39" s="11" t="e">
        <f t="shared" si="9"/>
        <v>#N/A</v>
      </c>
      <c r="AH39" s="11" t="e">
        <f t="shared" si="10"/>
        <v>#N/A</v>
      </c>
      <c r="AI39" s="11" t="e">
        <f t="shared" si="11"/>
        <v>#N/A</v>
      </c>
      <c r="AJ39" s="11" t="e">
        <f t="shared" si="12"/>
        <v>#N/A</v>
      </c>
      <c r="AK39" s="11" t="e">
        <f t="shared" si="13"/>
        <v>#N/A</v>
      </c>
      <c r="AL39" s="11" t="e">
        <f t="shared" si="14"/>
        <v>#N/A</v>
      </c>
      <c r="AM39" s="11" t="e">
        <f t="shared" si="15"/>
        <v>#N/A</v>
      </c>
      <c r="AN39" s="11" t="e">
        <f t="shared" si="16"/>
        <v>#N/A</v>
      </c>
      <c r="AO39" s="11" t="e">
        <f t="shared" si="17"/>
        <v>#N/A</v>
      </c>
      <c r="AP39" s="11" t="e">
        <f t="shared" si="18"/>
        <v>#N/A</v>
      </c>
      <c r="AQ39" s="11" t="e">
        <f t="shared" si="19"/>
        <v>#N/A</v>
      </c>
      <c r="AR39" s="11" t="e">
        <f t="shared" si="20"/>
        <v>#N/A</v>
      </c>
      <c r="AS39" s="11" t="e">
        <f t="shared" si="21"/>
        <v>#N/A</v>
      </c>
      <c r="AT39" s="11" t="e">
        <f t="shared" si="22"/>
        <v>#N/A</v>
      </c>
      <c r="AU39" s="11" t="e">
        <f t="shared" si="23"/>
        <v>#N/A</v>
      </c>
      <c r="AV39" s="11" t="e">
        <f t="shared" si="24"/>
        <v>#N/A</v>
      </c>
      <c r="AW39" s="11" t="e">
        <f t="shared" si="25"/>
        <v>#N/A</v>
      </c>
      <c r="AX39" s="23"/>
    </row>
    <row r="40" spans="1:51" x14ac:dyDescent="0.45">
      <c r="A40" s="20">
        <v>6</v>
      </c>
      <c r="B40" s="20">
        <v>275</v>
      </c>
      <c r="C40" s="20">
        <v>275</v>
      </c>
      <c r="D40" s="20">
        <v>2</v>
      </c>
      <c r="E40" s="99">
        <v>137.5</v>
      </c>
      <c r="F40" s="20">
        <v>4.8</v>
      </c>
      <c r="G40" s="76" t="e">
        <f>NA()</f>
        <v>#N/A</v>
      </c>
      <c r="H40" s="76" t="e">
        <f>NA()</f>
        <v>#N/A</v>
      </c>
      <c r="I40" s="20"/>
      <c r="J40" s="20">
        <v>-8.5</v>
      </c>
      <c r="K40" s="20">
        <v>40</v>
      </c>
      <c r="L40" s="20" t="e">
        <f t="shared" si="26"/>
        <v>#N/A</v>
      </c>
      <c r="M40" s="20">
        <v>0</v>
      </c>
      <c r="N40" s="20" t="e">
        <f t="shared" si="26"/>
        <v>#N/A</v>
      </c>
      <c r="O40" s="20" t="s">
        <v>117</v>
      </c>
      <c r="P40" s="20" t="e">
        <f t="shared" si="27"/>
        <v>#N/A</v>
      </c>
      <c r="Q40" s="20" t="s">
        <v>116</v>
      </c>
      <c r="R40" s="20" t="s">
        <v>118</v>
      </c>
      <c r="S40" s="20">
        <v>2022</v>
      </c>
      <c r="T40" s="20" t="s">
        <v>119</v>
      </c>
      <c r="U40" s="11"/>
      <c r="V40" s="11" t="s">
        <v>654</v>
      </c>
      <c r="W40" s="89"/>
      <c r="X40" s="10">
        <f t="shared" si="28"/>
        <v>-8.5</v>
      </c>
      <c r="Y40" s="11" t="e">
        <f t="shared" si="29"/>
        <v>#N/A</v>
      </c>
      <c r="Z40" s="11" t="e">
        <f t="shared" si="2"/>
        <v>#N/A</v>
      </c>
      <c r="AA40" s="11" t="e">
        <f t="shared" si="3"/>
        <v>#N/A</v>
      </c>
      <c r="AB40" s="11" t="e">
        <f t="shared" si="4"/>
        <v>#N/A</v>
      </c>
      <c r="AC40" s="11" t="e">
        <f t="shared" si="5"/>
        <v>#N/A</v>
      </c>
      <c r="AD40" s="11" t="e">
        <f t="shared" si="6"/>
        <v>#N/A</v>
      </c>
      <c r="AE40" s="11" t="e">
        <f t="shared" si="7"/>
        <v>#N/A</v>
      </c>
      <c r="AF40" s="11" t="e">
        <f t="shared" si="8"/>
        <v>#N/A</v>
      </c>
      <c r="AG40" s="11" t="e">
        <f t="shared" si="9"/>
        <v>#N/A</v>
      </c>
      <c r="AH40" s="11" t="e">
        <f t="shared" si="10"/>
        <v>#N/A</v>
      </c>
      <c r="AI40" s="11" t="e">
        <f t="shared" si="11"/>
        <v>#N/A</v>
      </c>
      <c r="AJ40" s="11" t="e">
        <f t="shared" si="12"/>
        <v>#N/A</v>
      </c>
      <c r="AK40" s="11" t="e">
        <f t="shared" si="13"/>
        <v>#N/A</v>
      </c>
      <c r="AL40" s="11" t="e">
        <f t="shared" si="14"/>
        <v>#N/A</v>
      </c>
      <c r="AM40" s="11" t="e">
        <f t="shared" si="15"/>
        <v>#N/A</v>
      </c>
      <c r="AN40" s="11" t="e">
        <f t="shared" si="16"/>
        <v>#N/A</v>
      </c>
      <c r="AO40" s="11" t="e">
        <f t="shared" si="17"/>
        <v>#N/A</v>
      </c>
      <c r="AP40" s="11" t="e">
        <f t="shared" si="18"/>
        <v>#N/A</v>
      </c>
      <c r="AQ40" s="11" t="e">
        <f t="shared" si="19"/>
        <v>#N/A</v>
      </c>
      <c r="AR40" s="11" t="e">
        <f t="shared" si="20"/>
        <v>#N/A</v>
      </c>
      <c r="AS40" s="11" t="e">
        <f t="shared" si="21"/>
        <v>#N/A</v>
      </c>
      <c r="AT40" s="11" t="e">
        <f t="shared" si="22"/>
        <v>#N/A</v>
      </c>
      <c r="AU40" s="11" t="e">
        <f t="shared" si="23"/>
        <v>#N/A</v>
      </c>
      <c r="AV40" s="11" t="e">
        <f t="shared" si="24"/>
        <v>#N/A</v>
      </c>
      <c r="AW40" s="11" t="e">
        <f t="shared" si="25"/>
        <v>#N/A</v>
      </c>
      <c r="AX40" s="11"/>
      <c r="AY40" s="24"/>
    </row>
    <row r="41" spans="1:51" x14ac:dyDescent="0.45">
      <c r="A41" s="20">
        <v>7</v>
      </c>
      <c r="B41" s="20">
        <v>330</v>
      </c>
      <c r="C41" s="20">
        <v>330</v>
      </c>
      <c r="D41" s="20">
        <v>2</v>
      </c>
      <c r="E41" s="99">
        <v>165</v>
      </c>
      <c r="F41" s="20">
        <v>4.8</v>
      </c>
      <c r="G41" s="76" t="e">
        <f>NA()</f>
        <v>#N/A</v>
      </c>
      <c r="H41" s="76" t="e">
        <f>NA()</f>
        <v>#N/A</v>
      </c>
      <c r="I41" s="20"/>
      <c r="J41" s="20">
        <v>-9</v>
      </c>
      <c r="K41" s="20">
        <v>40</v>
      </c>
      <c r="L41" s="20" t="e">
        <f t="shared" si="26"/>
        <v>#N/A</v>
      </c>
      <c r="M41" s="20">
        <v>0</v>
      </c>
      <c r="N41" s="20" t="e">
        <f t="shared" si="26"/>
        <v>#N/A</v>
      </c>
      <c r="O41" s="20" t="s">
        <v>117</v>
      </c>
      <c r="P41" s="20" t="e">
        <f t="shared" si="27"/>
        <v>#N/A</v>
      </c>
      <c r="Q41" s="20" t="s">
        <v>116</v>
      </c>
      <c r="R41" s="20" t="s">
        <v>118</v>
      </c>
      <c r="S41" s="20">
        <v>2022</v>
      </c>
      <c r="T41" s="20" t="s">
        <v>119</v>
      </c>
      <c r="U41" s="11"/>
      <c r="V41" s="11" t="s">
        <v>654</v>
      </c>
      <c r="W41" s="89"/>
      <c r="X41" s="10">
        <f t="shared" si="28"/>
        <v>-9</v>
      </c>
      <c r="Y41" s="11" t="e">
        <f t="shared" si="29"/>
        <v>#N/A</v>
      </c>
      <c r="Z41" s="11" t="e">
        <f t="shared" si="2"/>
        <v>#N/A</v>
      </c>
      <c r="AA41" s="11" t="e">
        <f t="shared" si="3"/>
        <v>#N/A</v>
      </c>
      <c r="AB41" s="11" t="e">
        <f t="shared" si="4"/>
        <v>#N/A</v>
      </c>
      <c r="AC41" s="11" t="e">
        <f t="shared" si="5"/>
        <v>#N/A</v>
      </c>
      <c r="AD41" s="11" t="e">
        <f t="shared" si="6"/>
        <v>#N/A</v>
      </c>
      <c r="AE41" s="11" t="e">
        <f t="shared" si="7"/>
        <v>#N/A</v>
      </c>
      <c r="AF41" s="11" t="e">
        <f t="shared" si="8"/>
        <v>#N/A</v>
      </c>
      <c r="AG41" s="11" t="e">
        <f t="shared" si="9"/>
        <v>#N/A</v>
      </c>
      <c r="AH41" s="11" t="e">
        <f t="shared" si="10"/>
        <v>#N/A</v>
      </c>
      <c r="AI41" s="11" t="e">
        <f t="shared" si="11"/>
        <v>#N/A</v>
      </c>
      <c r="AJ41" s="11" t="e">
        <f t="shared" si="12"/>
        <v>#N/A</v>
      </c>
      <c r="AK41" s="11" t="e">
        <f t="shared" si="13"/>
        <v>#N/A</v>
      </c>
      <c r="AL41" s="11" t="e">
        <f t="shared" si="14"/>
        <v>#N/A</v>
      </c>
      <c r="AM41" s="11" t="e">
        <f t="shared" si="15"/>
        <v>#N/A</v>
      </c>
      <c r="AN41" s="11" t="e">
        <f t="shared" si="16"/>
        <v>#N/A</v>
      </c>
      <c r="AO41" s="11" t="e">
        <f t="shared" si="17"/>
        <v>#N/A</v>
      </c>
      <c r="AP41" s="11" t="e">
        <f t="shared" si="18"/>
        <v>#N/A</v>
      </c>
      <c r="AQ41" s="11" t="e">
        <f t="shared" si="19"/>
        <v>#N/A</v>
      </c>
      <c r="AR41" s="11" t="e">
        <f t="shared" si="20"/>
        <v>#N/A</v>
      </c>
      <c r="AS41" s="11" t="e">
        <f t="shared" si="21"/>
        <v>#N/A</v>
      </c>
      <c r="AT41" s="11" t="e">
        <f t="shared" si="22"/>
        <v>#N/A</v>
      </c>
      <c r="AU41" s="11" t="e">
        <f t="shared" si="23"/>
        <v>#N/A</v>
      </c>
      <c r="AV41" s="11" t="e">
        <f t="shared" si="24"/>
        <v>#N/A</v>
      </c>
      <c r="AW41" s="11" t="e">
        <f t="shared" si="25"/>
        <v>#N/A</v>
      </c>
      <c r="AX41" s="11"/>
    </row>
    <row r="42" spans="1:51" x14ac:dyDescent="0.45">
      <c r="A42" s="20">
        <v>8</v>
      </c>
      <c r="B42" s="20">
        <v>415</v>
      </c>
      <c r="C42" s="20">
        <v>415</v>
      </c>
      <c r="D42" s="20">
        <v>2</v>
      </c>
      <c r="E42" s="99">
        <v>207.5</v>
      </c>
      <c r="F42" s="20">
        <v>5.7</v>
      </c>
      <c r="G42" s="76" t="e">
        <f>NA()</f>
        <v>#N/A</v>
      </c>
      <c r="H42" s="76" t="e">
        <f>NA()</f>
        <v>#N/A</v>
      </c>
      <c r="I42" s="20"/>
      <c r="J42" s="20">
        <v>-9.5</v>
      </c>
      <c r="K42" s="20">
        <v>40</v>
      </c>
      <c r="L42" s="20" t="e">
        <f t="shared" si="26"/>
        <v>#N/A</v>
      </c>
      <c r="M42" s="20">
        <v>0</v>
      </c>
      <c r="N42" s="20" t="e">
        <f t="shared" si="26"/>
        <v>#N/A</v>
      </c>
      <c r="O42" s="20" t="s">
        <v>117</v>
      </c>
      <c r="P42" s="20" t="e">
        <f t="shared" si="27"/>
        <v>#N/A</v>
      </c>
      <c r="Q42" s="20" t="s">
        <v>116</v>
      </c>
      <c r="R42" s="20" t="s">
        <v>118</v>
      </c>
      <c r="S42" s="20">
        <v>2022</v>
      </c>
      <c r="T42" s="20" t="s">
        <v>119</v>
      </c>
      <c r="U42" s="11"/>
      <c r="V42" s="11" t="s">
        <v>654</v>
      </c>
      <c r="W42" s="89"/>
      <c r="X42" s="10">
        <f t="shared" si="28"/>
        <v>-9.5</v>
      </c>
      <c r="Y42" s="11" t="e">
        <f t="shared" si="29"/>
        <v>#N/A</v>
      </c>
      <c r="Z42" s="11" t="e">
        <f t="shared" si="2"/>
        <v>#N/A</v>
      </c>
      <c r="AA42" s="11" t="e">
        <f t="shared" si="3"/>
        <v>#N/A</v>
      </c>
      <c r="AB42" s="11" t="e">
        <f t="shared" si="4"/>
        <v>#N/A</v>
      </c>
      <c r="AC42" s="11" t="e">
        <f t="shared" si="5"/>
        <v>#N/A</v>
      </c>
      <c r="AD42" s="11" t="e">
        <f t="shared" si="6"/>
        <v>#N/A</v>
      </c>
      <c r="AE42" s="11" t="e">
        <f t="shared" si="7"/>
        <v>#N/A</v>
      </c>
      <c r="AF42" s="11" t="e">
        <f t="shared" si="8"/>
        <v>#N/A</v>
      </c>
      <c r="AG42" s="11" t="e">
        <f t="shared" si="9"/>
        <v>#N/A</v>
      </c>
      <c r="AH42" s="11" t="e">
        <f t="shared" si="10"/>
        <v>#N/A</v>
      </c>
      <c r="AI42" s="11" t="e">
        <f t="shared" si="11"/>
        <v>#N/A</v>
      </c>
      <c r="AJ42" s="11" t="e">
        <f t="shared" si="12"/>
        <v>#N/A</v>
      </c>
      <c r="AK42" s="11" t="e">
        <f t="shared" si="13"/>
        <v>#N/A</v>
      </c>
      <c r="AL42" s="11" t="e">
        <f t="shared" si="14"/>
        <v>#N/A</v>
      </c>
      <c r="AM42" s="11" t="e">
        <f t="shared" si="15"/>
        <v>#N/A</v>
      </c>
      <c r="AN42" s="11" t="e">
        <f t="shared" si="16"/>
        <v>#N/A</v>
      </c>
      <c r="AO42" s="11" t="e">
        <f t="shared" si="17"/>
        <v>#N/A</v>
      </c>
      <c r="AP42" s="11" t="e">
        <f t="shared" si="18"/>
        <v>#N/A</v>
      </c>
      <c r="AQ42" s="11" t="e">
        <f t="shared" si="19"/>
        <v>#N/A</v>
      </c>
      <c r="AR42" s="11" t="e">
        <f t="shared" si="20"/>
        <v>#N/A</v>
      </c>
      <c r="AS42" s="11" t="e">
        <f t="shared" si="21"/>
        <v>#N/A</v>
      </c>
      <c r="AT42" s="11" t="e">
        <f t="shared" si="22"/>
        <v>#N/A</v>
      </c>
      <c r="AU42" s="11" t="e">
        <f t="shared" si="23"/>
        <v>#N/A</v>
      </c>
      <c r="AV42" s="11" t="e">
        <f t="shared" si="24"/>
        <v>#N/A</v>
      </c>
      <c r="AW42" s="11" t="e">
        <f t="shared" si="25"/>
        <v>#N/A</v>
      </c>
      <c r="AX42" s="11"/>
    </row>
    <row r="43" spans="1:51" x14ac:dyDescent="0.45">
      <c r="A43" s="20">
        <v>9</v>
      </c>
      <c r="B43" s="20">
        <v>240</v>
      </c>
      <c r="C43" s="20">
        <v>240</v>
      </c>
      <c r="D43" s="20">
        <v>1</v>
      </c>
      <c r="E43" s="99">
        <v>240</v>
      </c>
      <c r="F43" s="20">
        <v>-32</v>
      </c>
      <c r="G43" s="76" t="e">
        <f>NA()</f>
        <v>#N/A</v>
      </c>
      <c r="H43" s="76" t="e">
        <f>NA()</f>
        <v>#N/A</v>
      </c>
      <c r="I43" s="20"/>
      <c r="J43" s="20">
        <v>-39.799999999999997</v>
      </c>
      <c r="K43" s="20">
        <v>0.47499999999999998</v>
      </c>
      <c r="L43" s="20" t="e">
        <f t="shared" si="26"/>
        <v>#N/A</v>
      </c>
      <c r="M43" s="20" t="e">
        <f t="shared" si="26"/>
        <v>#N/A</v>
      </c>
      <c r="N43" s="20" t="s">
        <v>120</v>
      </c>
      <c r="O43" s="100" t="s">
        <v>121</v>
      </c>
      <c r="P43" s="20" t="s">
        <v>108</v>
      </c>
      <c r="Q43" s="20" t="s">
        <v>116</v>
      </c>
      <c r="R43" s="20" t="s">
        <v>122</v>
      </c>
      <c r="S43" s="20">
        <v>2019</v>
      </c>
      <c r="T43" s="20"/>
      <c r="U43" s="11"/>
      <c r="V43" s="11" t="s">
        <v>654</v>
      </c>
      <c r="W43" s="89"/>
      <c r="X43" s="10">
        <f t="shared" si="28"/>
        <v>-39.799999999999997</v>
      </c>
      <c r="Y43" s="11" t="e">
        <f t="shared" si="29"/>
        <v>#N/A</v>
      </c>
      <c r="Z43" s="11" t="e">
        <f t="shared" si="2"/>
        <v>#N/A</v>
      </c>
      <c r="AA43" s="11" t="e">
        <f t="shared" si="3"/>
        <v>#N/A</v>
      </c>
      <c r="AB43" s="11" t="e">
        <f t="shared" si="4"/>
        <v>#N/A</v>
      </c>
      <c r="AC43" s="11" t="e">
        <f t="shared" si="5"/>
        <v>#N/A</v>
      </c>
      <c r="AD43" s="11" t="e">
        <f t="shared" si="6"/>
        <v>#N/A</v>
      </c>
      <c r="AE43" s="11" t="e">
        <f t="shared" si="7"/>
        <v>#N/A</v>
      </c>
      <c r="AF43" s="11" t="e">
        <f t="shared" si="8"/>
        <v>#N/A</v>
      </c>
      <c r="AG43" s="11" t="e">
        <f t="shared" si="9"/>
        <v>#N/A</v>
      </c>
      <c r="AH43" s="11" t="e">
        <f t="shared" si="10"/>
        <v>#N/A</v>
      </c>
      <c r="AI43" s="11" t="e">
        <f t="shared" si="11"/>
        <v>#N/A</v>
      </c>
      <c r="AJ43" s="11">
        <f t="shared" si="12"/>
        <v>-39.799999999999997</v>
      </c>
      <c r="AK43" s="11" t="e">
        <f t="shared" si="13"/>
        <v>#N/A</v>
      </c>
      <c r="AL43" s="11" t="e">
        <f t="shared" si="14"/>
        <v>#N/A</v>
      </c>
      <c r="AM43" s="11" t="e">
        <f t="shared" si="15"/>
        <v>#N/A</v>
      </c>
      <c r="AN43" s="11" t="e">
        <f t="shared" si="16"/>
        <v>#N/A</v>
      </c>
      <c r="AO43" s="11" t="e">
        <f t="shared" si="17"/>
        <v>#N/A</v>
      </c>
      <c r="AP43" s="11" t="e">
        <f t="shared" si="18"/>
        <v>#N/A</v>
      </c>
      <c r="AQ43" s="11" t="e">
        <f t="shared" si="19"/>
        <v>#N/A</v>
      </c>
      <c r="AR43" s="11" t="e">
        <f t="shared" si="20"/>
        <v>#N/A</v>
      </c>
      <c r="AS43" s="11" t="e">
        <f t="shared" si="21"/>
        <v>#N/A</v>
      </c>
      <c r="AT43" s="11" t="e">
        <f t="shared" si="22"/>
        <v>#N/A</v>
      </c>
      <c r="AU43" s="11" t="e">
        <f t="shared" si="23"/>
        <v>#N/A</v>
      </c>
      <c r="AV43" s="11" t="e">
        <f t="shared" si="24"/>
        <v>#N/A</v>
      </c>
      <c r="AW43" s="11" t="e">
        <f t="shared" si="25"/>
        <v>#N/A</v>
      </c>
      <c r="AX43" s="11"/>
    </row>
    <row r="44" spans="1:51" x14ac:dyDescent="0.45">
      <c r="A44" s="20">
        <v>10</v>
      </c>
      <c r="B44" s="20">
        <v>290</v>
      </c>
      <c r="C44" s="20">
        <v>290</v>
      </c>
      <c r="D44" s="20">
        <v>1</v>
      </c>
      <c r="E44" s="99">
        <v>270</v>
      </c>
      <c r="F44" s="20" t="e">
        <f t="shared" si="26"/>
        <v>#N/A</v>
      </c>
      <c r="G44" s="76" t="e">
        <f>NA()</f>
        <v>#N/A</v>
      </c>
      <c r="H44" s="76" t="e">
        <f>NA()</f>
        <v>#N/A</v>
      </c>
      <c r="I44" s="20"/>
      <c r="J44" s="20">
        <v>-15</v>
      </c>
      <c r="K44" s="20">
        <v>32</v>
      </c>
      <c r="L44" s="20" t="e">
        <f t="shared" si="26"/>
        <v>#N/A</v>
      </c>
      <c r="M44" s="20">
        <v>4.4000000000000004</v>
      </c>
      <c r="N44" s="20" t="e">
        <f t="shared" si="26"/>
        <v>#N/A</v>
      </c>
      <c r="O44" s="20" t="s">
        <v>117</v>
      </c>
      <c r="P44" s="20" t="e">
        <f t="shared" si="27"/>
        <v>#N/A</v>
      </c>
      <c r="Q44" s="20" t="s">
        <v>116</v>
      </c>
      <c r="R44" s="20" t="s">
        <v>123</v>
      </c>
      <c r="S44" s="20">
        <v>2020</v>
      </c>
      <c r="T44" s="20"/>
      <c r="U44" s="11"/>
      <c r="V44" s="11" t="s">
        <v>654</v>
      </c>
      <c r="W44" s="89"/>
      <c r="X44" s="10" t="e">
        <f t="shared" si="28"/>
        <v>#N/A</v>
      </c>
      <c r="Y44" s="11">
        <f t="shared" si="29"/>
        <v>-15</v>
      </c>
      <c r="Z44" s="11" t="e">
        <f t="shared" si="2"/>
        <v>#N/A</v>
      </c>
      <c r="AA44" s="11" t="e">
        <f t="shared" si="3"/>
        <v>#N/A</v>
      </c>
      <c r="AB44" s="11" t="e">
        <f t="shared" si="4"/>
        <v>#N/A</v>
      </c>
      <c r="AC44" s="11" t="e">
        <f t="shared" si="5"/>
        <v>#N/A</v>
      </c>
      <c r="AD44" s="11" t="e">
        <f t="shared" si="6"/>
        <v>#N/A</v>
      </c>
      <c r="AE44" s="11" t="e">
        <f t="shared" si="7"/>
        <v>#N/A</v>
      </c>
      <c r="AF44" s="11" t="e">
        <f t="shared" si="8"/>
        <v>#N/A</v>
      </c>
      <c r="AG44" s="11" t="e">
        <f t="shared" si="9"/>
        <v>#N/A</v>
      </c>
      <c r="AH44" s="11" t="e">
        <f t="shared" si="10"/>
        <v>#N/A</v>
      </c>
      <c r="AI44" s="11" t="e">
        <f t="shared" si="11"/>
        <v>#N/A</v>
      </c>
      <c r="AJ44" s="11" t="e">
        <f t="shared" si="12"/>
        <v>#N/A</v>
      </c>
      <c r="AK44" s="11" t="e">
        <f t="shared" si="13"/>
        <v>#N/A</v>
      </c>
      <c r="AL44" s="11" t="e">
        <f t="shared" si="14"/>
        <v>#N/A</v>
      </c>
      <c r="AM44" s="11" t="e">
        <f t="shared" si="15"/>
        <v>#N/A</v>
      </c>
      <c r="AN44" s="11" t="e">
        <f t="shared" si="16"/>
        <v>#N/A</v>
      </c>
      <c r="AO44" s="11" t="e">
        <f t="shared" si="17"/>
        <v>#N/A</v>
      </c>
      <c r="AP44" s="11" t="e">
        <f t="shared" si="18"/>
        <v>#N/A</v>
      </c>
      <c r="AQ44" s="11" t="e">
        <f t="shared" si="19"/>
        <v>#N/A</v>
      </c>
      <c r="AR44" s="11" t="e">
        <f t="shared" si="20"/>
        <v>#N/A</v>
      </c>
      <c r="AS44" s="11" t="e">
        <f t="shared" si="21"/>
        <v>#N/A</v>
      </c>
      <c r="AT44" s="11" t="e">
        <f t="shared" si="22"/>
        <v>#N/A</v>
      </c>
      <c r="AU44" s="11" t="e">
        <f t="shared" si="23"/>
        <v>#N/A</v>
      </c>
      <c r="AV44" s="11" t="e">
        <f t="shared" si="24"/>
        <v>#N/A</v>
      </c>
      <c r="AW44" s="11" t="e">
        <f t="shared" si="25"/>
        <v>#N/A</v>
      </c>
      <c r="AX44" s="11"/>
    </row>
    <row r="45" spans="1:51" x14ac:dyDescent="0.45">
      <c r="A45" s="20">
        <v>11</v>
      </c>
      <c r="B45" s="20">
        <v>400</v>
      </c>
      <c r="C45" s="20">
        <v>400</v>
      </c>
      <c r="D45" s="20">
        <v>2</v>
      </c>
      <c r="E45" s="99">
        <v>200</v>
      </c>
      <c r="F45" s="20">
        <v>-2</v>
      </c>
      <c r="G45" s="76" t="e">
        <f>NA()</f>
        <v>#N/A</v>
      </c>
      <c r="H45" s="76" t="e">
        <f>NA()</f>
        <v>#N/A</v>
      </c>
      <c r="I45" s="20">
        <v>8.5</v>
      </c>
      <c r="J45" s="20">
        <v>-7</v>
      </c>
      <c r="K45" s="20">
        <v>70</v>
      </c>
      <c r="L45" s="20" t="e">
        <f t="shared" si="26"/>
        <v>#N/A</v>
      </c>
      <c r="M45" s="20" t="e">
        <f t="shared" si="26"/>
        <v>#N/A</v>
      </c>
      <c r="N45" s="20" t="s">
        <v>124</v>
      </c>
      <c r="O45" s="20" t="s">
        <v>117</v>
      </c>
      <c r="P45" s="20" t="e">
        <f t="shared" si="27"/>
        <v>#N/A</v>
      </c>
      <c r="Q45" s="20" t="s">
        <v>101</v>
      </c>
      <c r="R45" s="20" t="s">
        <v>126</v>
      </c>
      <c r="S45" s="20">
        <v>2021</v>
      </c>
      <c r="T45" s="20"/>
      <c r="U45" s="11"/>
      <c r="V45" s="11" t="s">
        <v>654</v>
      </c>
      <c r="W45" s="89"/>
      <c r="X45" s="10">
        <f t="shared" si="28"/>
        <v>-7</v>
      </c>
      <c r="Y45" s="11" t="e">
        <f t="shared" si="29"/>
        <v>#N/A</v>
      </c>
      <c r="Z45" s="11" t="e">
        <f t="shared" si="2"/>
        <v>#N/A</v>
      </c>
      <c r="AA45" s="11" t="e">
        <f t="shared" si="3"/>
        <v>#N/A</v>
      </c>
      <c r="AB45" s="11" t="e">
        <f t="shared" si="4"/>
        <v>#N/A</v>
      </c>
      <c r="AC45" s="11" t="e">
        <f t="shared" si="5"/>
        <v>#N/A</v>
      </c>
      <c r="AD45" s="11" t="e">
        <f t="shared" si="6"/>
        <v>#N/A</v>
      </c>
      <c r="AE45" s="11" t="e">
        <f t="shared" si="7"/>
        <v>#N/A</v>
      </c>
      <c r="AF45" s="11" t="e">
        <f t="shared" si="8"/>
        <v>#N/A</v>
      </c>
      <c r="AG45" s="11" t="e">
        <f t="shared" si="9"/>
        <v>#N/A</v>
      </c>
      <c r="AH45" s="11" t="e">
        <f t="shared" si="10"/>
        <v>#N/A</v>
      </c>
      <c r="AI45" s="11" t="e">
        <f t="shared" si="11"/>
        <v>#N/A</v>
      </c>
      <c r="AJ45" s="11" t="e">
        <f t="shared" si="12"/>
        <v>#N/A</v>
      </c>
      <c r="AK45" s="11" t="e">
        <f t="shared" si="13"/>
        <v>#N/A</v>
      </c>
      <c r="AL45" s="11" t="e">
        <f t="shared" si="14"/>
        <v>#N/A</v>
      </c>
      <c r="AM45" s="11" t="e">
        <f t="shared" si="15"/>
        <v>#N/A</v>
      </c>
      <c r="AN45" s="11" t="e">
        <f t="shared" si="16"/>
        <v>#N/A</v>
      </c>
      <c r="AO45" s="11" t="e">
        <f t="shared" si="17"/>
        <v>#N/A</v>
      </c>
      <c r="AP45" s="11" t="e">
        <f t="shared" si="18"/>
        <v>#N/A</v>
      </c>
      <c r="AQ45" s="11" t="e">
        <f t="shared" si="19"/>
        <v>#N/A</v>
      </c>
      <c r="AR45" s="11" t="e">
        <f t="shared" si="20"/>
        <v>#N/A</v>
      </c>
      <c r="AS45" s="11" t="e">
        <f t="shared" si="21"/>
        <v>#N/A</v>
      </c>
      <c r="AT45" s="11" t="e">
        <f t="shared" si="22"/>
        <v>#N/A</v>
      </c>
      <c r="AU45" s="11" t="e">
        <f t="shared" si="23"/>
        <v>#N/A</v>
      </c>
      <c r="AV45" s="11" t="e">
        <f t="shared" si="24"/>
        <v>#N/A</v>
      </c>
      <c r="AW45" s="11" t="e">
        <f t="shared" si="25"/>
        <v>#N/A</v>
      </c>
      <c r="AX45" s="11"/>
    </row>
    <row r="46" spans="1:51" x14ac:dyDescent="0.45">
      <c r="A46" s="20">
        <v>12</v>
      </c>
      <c r="B46" s="20">
        <v>230</v>
      </c>
      <c r="C46" s="20">
        <v>230</v>
      </c>
      <c r="D46" s="20">
        <v>1</v>
      </c>
      <c r="E46" s="99">
        <v>230</v>
      </c>
      <c r="F46" s="20"/>
      <c r="G46" s="76" t="e">
        <f>NA()</f>
        <v>#N/A</v>
      </c>
      <c r="H46" s="76" t="e">
        <f>NA()</f>
        <v>#N/A</v>
      </c>
      <c r="I46" s="20">
        <v>14</v>
      </c>
      <c r="J46" s="20">
        <v>8</v>
      </c>
      <c r="K46" s="20">
        <v>26</v>
      </c>
      <c r="L46" s="20" t="e">
        <f t="shared" si="26"/>
        <v>#N/A</v>
      </c>
      <c r="M46" s="20">
        <v>0.55000000000000004</v>
      </c>
      <c r="N46" s="20" t="e">
        <f t="shared" si="26"/>
        <v>#N/A</v>
      </c>
      <c r="O46" s="100" t="s">
        <v>127</v>
      </c>
      <c r="P46" s="20" t="e">
        <f t="shared" si="27"/>
        <v>#N/A</v>
      </c>
      <c r="Q46" s="20" t="s">
        <v>101</v>
      </c>
      <c r="R46" s="20" t="s">
        <v>128</v>
      </c>
      <c r="S46" s="20">
        <v>2019</v>
      </c>
      <c r="T46" s="20"/>
      <c r="U46" s="11"/>
      <c r="V46" s="11" t="s">
        <v>654</v>
      </c>
      <c r="W46" s="89"/>
      <c r="X46" s="10">
        <f t="shared" si="28"/>
        <v>8</v>
      </c>
      <c r="Y46" s="11" t="e">
        <f t="shared" si="29"/>
        <v>#N/A</v>
      </c>
      <c r="Z46" s="11" t="e">
        <f t="shared" si="2"/>
        <v>#N/A</v>
      </c>
      <c r="AA46" s="11" t="e">
        <f t="shared" si="3"/>
        <v>#N/A</v>
      </c>
      <c r="AB46" s="11">
        <f t="shared" si="4"/>
        <v>14</v>
      </c>
      <c r="AC46" s="11" t="e">
        <f t="shared" si="5"/>
        <v>#N/A</v>
      </c>
      <c r="AD46" s="11" t="e">
        <f t="shared" si="6"/>
        <v>#N/A</v>
      </c>
      <c r="AE46" s="11" t="e">
        <f t="shared" si="7"/>
        <v>#N/A</v>
      </c>
      <c r="AF46" s="11" t="e">
        <f t="shared" si="8"/>
        <v>#N/A</v>
      </c>
      <c r="AG46" s="11" t="e">
        <f t="shared" si="9"/>
        <v>#N/A</v>
      </c>
      <c r="AH46" s="11" t="e">
        <f t="shared" si="10"/>
        <v>#N/A</v>
      </c>
      <c r="AI46" s="11">
        <f t="shared" si="11"/>
        <v>8</v>
      </c>
      <c r="AJ46" s="11" t="e">
        <f t="shared" si="12"/>
        <v>#N/A</v>
      </c>
      <c r="AK46" s="11" t="e">
        <f t="shared" si="13"/>
        <v>#N/A</v>
      </c>
      <c r="AL46" s="11" t="e">
        <f t="shared" si="14"/>
        <v>#N/A</v>
      </c>
      <c r="AM46" s="11" t="e">
        <f t="shared" si="15"/>
        <v>#N/A</v>
      </c>
      <c r="AN46" s="11" t="e">
        <f t="shared" si="16"/>
        <v>#N/A</v>
      </c>
      <c r="AO46" s="11">
        <f t="shared" si="17"/>
        <v>14</v>
      </c>
      <c r="AP46" s="11" t="e">
        <f t="shared" si="18"/>
        <v>#N/A</v>
      </c>
      <c r="AQ46" s="11" t="e">
        <f t="shared" si="19"/>
        <v>#N/A</v>
      </c>
      <c r="AR46" s="11" t="e">
        <f t="shared" si="20"/>
        <v>#N/A</v>
      </c>
      <c r="AS46" s="11" t="e">
        <f t="shared" si="21"/>
        <v>#N/A</v>
      </c>
      <c r="AT46" s="11" t="e">
        <f t="shared" si="22"/>
        <v>#N/A</v>
      </c>
      <c r="AU46" s="11" t="e">
        <f t="shared" si="23"/>
        <v>#N/A</v>
      </c>
      <c r="AV46" s="11" t="e">
        <f t="shared" si="24"/>
        <v>#N/A</v>
      </c>
      <c r="AW46" s="11" t="e">
        <f t="shared" si="25"/>
        <v>#N/A</v>
      </c>
      <c r="AX46" s="11"/>
    </row>
    <row r="47" spans="1:51" x14ac:dyDescent="0.45">
      <c r="A47" s="20">
        <v>13</v>
      </c>
      <c r="B47" s="20">
        <v>290</v>
      </c>
      <c r="C47" s="20">
        <v>290</v>
      </c>
      <c r="D47" s="20">
        <v>1</v>
      </c>
      <c r="E47" s="99">
        <v>301.8</v>
      </c>
      <c r="F47" s="20" t="e">
        <f t="shared" si="26"/>
        <v>#N/A</v>
      </c>
      <c r="G47" s="76" t="e">
        <f>NA()</f>
        <v>#N/A</v>
      </c>
      <c r="H47" s="76" t="e">
        <f>NA()</f>
        <v>#N/A</v>
      </c>
      <c r="I47" s="20">
        <v>27</v>
      </c>
      <c r="J47" s="20">
        <v>-19</v>
      </c>
      <c r="K47" s="20">
        <v>26.5</v>
      </c>
      <c r="L47" s="20" t="e">
        <f t="shared" si="26"/>
        <v>#N/A</v>
      </c>
      <c r="M47" s="20">
        <v>0.65</v>
      </c>
      <c r="N47" s="20" t="s">
        <v>129</v>
      </c>
      <c r="O47" s="20" t="s">
        <v>130</v>
      </c>
      <c r="P47" s="20" t="e">
        <f t="shared" si="27"/>
        <v>#N/A</v>
      </c>
      <c r="Q47" s="20" t="s">
        <v>101</v>
      </c>
      <c r="R47" s="20" t="s">
        <v>131</v>
      </c>
      <c r="S47" s="20">
        <v>2017</v>
      </c>
      <c r="T47" s="20"/>
      <c r="U47" s="11" t="s">
        <v>652</v>
      </c>
      <c r="V47" s="11" t="s">
        <v>654</v>
      </c>
      <c r="W47" s="89"/>
      <c r="X47" s="10" t="e">
        <f t="shared" si="28"/>
        <v>#N/A</v>
      </c>
      <c r="Y47" s="11">
        <f t="shared" si="29"/>
        <v>-19</v>
      </c>
      <c r="Z47" s="11" t="e">
        <f t="shared" si="2"/>
        <v>#N/A</v>
      </c>
      <c r="AA47" s="11" t="e">
        <f t="shared" si="3"/>
        <v>#N/A</v>
      </c>
      <c r="AB47" s="11" t="e">
        <f t="shared" si="4"/>
        <v>#N/A</v>
      </c>
      <c r="AC47" s="11">
        <f t="shared" si="5"/>
        <v>27</v>
      </c>
      <c r="AD47" s="11" t="e">
        <f t="shared" si="6"/>
        <v>#N/A</v>
      </c>
      <c r="AE47" s="11" t="e">
        <f t="shared" si="7"/>
        <v>#N/A</v>
      </c>
      <c r="AF47" s="11" t="e">
        <f t="shared" si="8"/>
        <v>#N/A</v>
      </c>
      <c r="AG47" s="11" t="e">
        <f t="shared" si="9"/>
        <v>#N/A</v>
      </c>
      <c r="AH47" s="11" t="e">
        <f t="shared" si="10"/>
        <v>#N/A</v>
      </c>
      <c r="AI47" s="11" t="e">
        <f t="shared" si="11"/>
        <v>#N/A</v>
      </c>
      <c r="AJ47" s="11">
        <f t="shared" si="12"/>
        <v>-19</v>
      </c>
      <c r="AK47" s="11" t="e">
        <f t="shared" si="13"/>
        <v>#N/A</v>
      </c>
      <c r="AL47" s="11" t="e">
        <f t="shared" si="14"/>
        <v>#N/A</v>
      </c>
      <c r="AM47" s="11" t="e">
        <f t="shared" si="15"/>
        <v>#N/A</v>
      </c>
      <c r="AN47" s="11" t="e">
        <f t="shared" si="16"/>
        <v>#N/A</v>
      </c>
      <c r="AO47" s="11" t="e">
        <f t="shared" si="17"/>
        <v>#N/A</v>
      </c>
      <c r="AP47" s="11" t="e">
        <f t="shared" si="18"/>
        <v>#N/A</v>
      </c>
      <c r="AQ47" s="11">
        <f t="shared" si="19"/>
        <v>27</v>
      </c>
      <c r="AR47" s="11" t="e">
        <f t="shared" si="20"/>
        <v>#N/A</v>
      </c>
      <c r="AS47" s="11" t="e">
        <f t="shared" si="21"/>
        <v>#N/A</v>
      </c>
      <c r="AT47" s="11" t="e">
        <f t="shared" si="22"/>
        <v>#N/A</v>
      </c>
      <c r="AU47" s="11" t="e">
        <f t="shared" si="23"/>
        <v>#N/A</v>
      </c>
      <c r="AV47" s="11" t="e">
        <f t="shared" si="24"/>
        <v>#N/A</v>
      </c>
      <c r="AW47" s="11" t="e">
        <f t="shared" si="25"/>
        <v>#N/A</v>
      </c>
      <c r="AX47" s="11"/>
    </row>
    <row r="48" spans="1:51" x14ac:dyDescent="0.45">
      <c r="A48" s="20">
        <v>14</v>
      </c>
      <c r="B48" s="20">
        <v>266</v>
      </c>
      <c r="C48" s="20">
        <v>266</v>
      </c>
      <c r="D48" s="20">
        <v>1</v>
      </c>
      <c r="E48" s="99">
        <v>266</v>
      </c>
      <c r="F48" s="20" t="e">
        <f t="shared" si="26"/>
        <v>#N/A</v>
      </c>
      <c r="G48" s="76" t="e">
        <f>NA()</f>
        <v>#N/A</v>
      </c>
      <c r="H48" s="76" t="e">
        <f>NA()</f>
        <v>#N/A</v>
      </c>
      <c r="I48" s="20">
        <v>22.9</v>
      </c>
      <c r="J48" s="20">
        <v>2</v>
      </c>
      <c r="K48" s="20">
        <v>20</v>
      </c>
      <c r="L48" s="20" t="e">
        <f t="shared" si="26"/>
        <v>#N/A</v>
      </c>
      <c r="M48" s="20" t="e">
        <f t="shared" si="26"/>
        <v>#N/A</v>
      </c>
      <c r="N48" s="20" t="s">
        <v>132</v>
      </c>
      <c r="O48" s="20" t="s">
        <v>130</v>
      </c>
      <c r="P48" s="20" t="e">
        <f t="shared" si="27"/>
        <v>#N/A</v>
      </c>
      <c r="Q48" s="20" t="s">
        <v>101</v>
      </c>
      <c r="R48" s="20" t="s">
        <v>131</v>
      </c>
      <c r="S48" s="20">
        <v>2019</v>
      </c>
      <c r="T48" s="20"/>
      <c r="U48" s="11" t="s">
        <v>652</v>
      </c>
      <c r="V48" s="11" t="s">
        <v>654</v>
      </c>
      <c r="W48" s="89"/>
      <c r="X48" s="10" t="e">
        <f t="shared" si="28"/>
        <v>#N/A</v>
      </c>
      <c r="Y48" s="11">
        <f t="shared" si="29"/>
        <v>2</v>
      </c>
      <c r="Z48" s="11" t="e">
        <f t="shared" si="2"/>
        <v>#N/A</v>
      </c>
      <c r="AA48" s="11" t="e">
        <f t="shared" si="3"/>
        <v>#N/A</v>
      </c>
      <c r="AB48" s="11" t="e">
        <f t="shared" si="4"/>
        <v>#N/A</v>
      </c>
      <c r="AC48" s="11">
        <f t="shared" si="5"/>
        <v>22.9</v>
      </c>
      <c r="AD48" s="11" t="e">
        <f t="shared" si="6"/>
        <v>#N/A</v>
      </c>
      <c r="AE48" s="11" t="e">
        <f t="shared" si="7"/>
        <v>#N/A</v>
      </c>
      <c r="AF48" s="11" t="e">
        <f t="shared" si="8"/>
        <v>#N/A</v>
      </c>
      <c r="AG48" s="11" t="e">
        <f t="shared" si="9"/>
        <v>#N/A</v>
      </c>
      <c r="AH48" s="11" t="e">
        <f t="shared" si="10"/>
        <v>#N/A</v>
      </c>
      <c r="AI48" s="11" t="e">
        <f t="shared" si="11"/>
        <v>#N/A</v>
      </c>
      <c r="AJ48" s="11">
        <f t="shared" si="12"/>
        <v>2</v>
      </c>
      <c r="AK48" s="11" t="e">
        <f t="shared" si="13"/>
        <v>#N/A</v>
      </c>
      <c r="AL48" s="11" t="e">
        <f t="shared" si="14"/>
        <v>#N/A</v>
      </c>
      <c r="AM48" s="11" t="e">
        <f t="shared" si="15"/>
        <v>#N/A</v>
      </c>
      <c r="AN48" s="11" t="e">
        <f t="shared" si="16"/>
        <v>#N/A</v>
      </c>
      <c r="AO48" s="11" t="e">
        <f t="shared" si="17"/>
        <v>#N/A</v>
      </c>
      <c r="AP48" s="11" t="e">
        <f t="shared" si="18"/>
        <v>#N/A</v>
      </c>
      <c r="AQ48" s="11">
        <f t="shared" si="19"/>
        <v>22.9</v>
      </c>
      <c r="AR48" s="11" t="e">
        <f t="shared" si="20"/>
        <v>#N/A</v>
      </c>
      <c r="AS48" s="11" t="e">
        <f t="shared" si="21"/>
        <v>#N/A</v>
      </c>
      <c r="AT48" s="11" t="e">
        <f t="shared" si="22"/>
        <v>#N/A</v>
      </c>
      <c r="AU48" s="11" t="e">
        <f t="shared" si="23"/>
        <v>#N/A</v>
      </c>
      <c r="AV48" s="11" t="e">
        <f t="shared" si="24"/>
        <v>#N/A</v>
      </c>
      <c r="AW48" s="11" t="e">
        <f t="shared" si="25"/>
        <v>#N/A</v>
      </c>
      <c r="AX48" s="11"/>
    </row>
    <row r="49" spans="1:51" x14ac:dyDescent="0.45">
      <c r="A49" s="20">
        <v>15</v>
      </c>
      <c r="B49" s="20">
        <v>240</v>
      </c>
      <c r="C49" s="20">
        <v>240</v>
      </c>
      <c r="D49" s="20">
        <v>1</v>
      </c>
      <c r="E49" s="99">
        <v>240</v>
      </c>
      <c r="F49" s="20" t="e">
        <f t="shared" si="26"/>
        <v>#N/A</v>
      </c>
      <c r="G49" s="76" t="e">
        <f>NA()</f>
        <v>#N/A</v>
      </c>
      <c r="H49" s="76" t="e">
        <f>NA()</f>
        <v>#N/A</v>
      </c>
      <c r="I49" s="20">
        <v>26.5</v>
      </c>
      <c r="J49" s="20">
        <v>32</v>
      </c>
      <c r="K49" s="20">
        <v>55</v>
      </c>
      <c r="L49" s="20">
        <v>-28.5</v>
      </c>
      <c r="M49" s="20">
        <v>0.57499999999999996</v>
      </c>
      <c r="N49" s="20" t="s">
        <v>133</v>
      </c>
      <c r="O49" s="20" t="s">
        <v>134</v>
      </c>
      <c r="P49" s="20" t="e">
        <f t="shared" si="27"/>
        <v>#N/A</v>
      </c>
      <c r="Q49" s="20" t="s">
        <v>101</v>
      </c>
      <c r="R49" s="20" t="s">
        <v>128</v>
      </c>
      <c r="S49" s="20">
        <v>2018</v>
      </c>
      <c r="T49" s="20"/>
      <c r="U49" s="11" t="s">
        <v>652</v>
      </c>
      <c r="V49" s="11" t="s">
        <v>654</v>
      </c>
      <c r="W49" s="89"/>
      <c r="X49" s="10">
        <f t="shared" si="28"/>
        <v>32</v>
      </c>
      <c r="Y49" s="11" t="e">
        <f t="shared" si="29"/>
        <v>#N/A</v>
      </c>
      <c r="Z49" s="11" t="e">
        <f t="shared" si="2"/>
        <v>#N/A</v>
      </c>
      <c r="AA49" s="11" t="e">
        <f t="shared" si="3"/>
        <v>#N/A</v>
      </c>
      <c r="AB49" s="11">
        <f t="shared" si="4"/>
        <v>26.5</v>
      </c>
      <c r="AC49" s="11" t="e">
        <f t="shared" si="5"/>
        <v>#N/A</v>
      </c>
      <c r="AD49" s="11" t="e">
        <f t="shared" si="6"/>
        <v>#N/A</v>
      </c>
      <c r="AE49" s="11" t="e">
        <f t="shared" si="7"/>
        <v>#N/A</v>
      </c>
      <c r="AF49" s="11" t="e">
        <f t="shared" si="8"/>
        <v>#N/A</v>
      </c>
      <c r="AG49" s="11" t="e">
        <f t="shared" si="9"/>
        <v>#N/A</v>
      </c>
      <c r="AH49" s="11" t="e">
        <f t="shared" si="10"/>
        <v>#N/A</v>
      </c>
      <c r="AI49" s="11">
        <f t="shared" si="11"/>
        <v>32</v>
      </c>
      <c r="AJ49" s="11" t="e">
        <f t="shared" si="12"/>
        <v>#N/A</v>
      </c>
      <c r="AK49" s="11" t="e">
        <f t="shared" si="13"/>
        <v>#N/A</v>
      </c>
      <c r="AL49" s="11" t="e">
        <f t="shared" si="14"/>
        <v>#N/A</v>
      </c>
      <c r="AM49" s="11" t="e">
        <f t="shared" si="15"/>
        <v>#N/A</v>
      </c>
      <c r="AN49" s="11" t="e">
        <f t="shared" si="16"/>
        <v>#N/A</v>
      </c>
      <c r="AO49" s="11">
        <f t="shared" si="17"/>
        <v>26.5</v>
      </c>
      <c r="AP49" s="11" t="e">
        <f t="shared" si="18"/>
        <v>#N/A</v>
      </c>
      <c r="AQ49" s="11" t="e">
        <f t="shared" si="19"/>
        <v>#N/A</v>
      </c>
      <c r="AR49" s="11" t="e">
        <f t="shared" si="20"/>
        <v>#N/A</v>
      </c>
      <c r="AS49" s="11" t="e">
        <f t="shared" si="21"/>
        <v>#N/A</v>
      </c>
      <c r="AT49" s="11" t="e">
        <f t="shared" si="22"/>
        <v>#N/A</v>
      </c>
      <c r="AU49" s="11" t="e">
        <f t="shared" si="23"/>
        <v>#N/A</v>
      </c>
      <c r="AV49" s="11" t="e">
        <f t="shared" si="24"/>
        <v>#N/A</v>
      </c>
      <c r="AW49" s="11" t="e">
        <f t="shared" si="25"/>
        <v>#N/A</v>
      </c>
      <c r="AX49" s="11"/>
    </row>
    <row r="50" spans="1:51" x14ac:dyDescent="0.45">
      <c r="A50" s="20">
        <v>15</v>
      </c>
      <c r="B50" s="20">
        <v>240</v>
      </c>
      <c r="C50" s="20">
        <v>240</v>
      </c>
      <c r="D50" s="20">
        <v>1</v>
      </c>
      <c r="E50" s="99">
        <v>240</v>
      </c>
      <c r="F50" s="20" t="e">
        <f t="shared" ref="F50" si="30">NA()</f>
        <v>#N/A</v>
      </c>
      <c r="G50" s="76" t="e">
        <f>NA()</f>
        <v>#N/A</v>
      </c>
      <c r="H50" s="76" t="e">
        <f>NA()</f>
        <v>#N/A</v>
      </c>
      <c r="I50" s="20">
        <v>26.5</v>
      </c>
      <c r="J50" s="20">
        <v>32</v>
      </c>
      <c r="K50" s="20">
        <v>55</v>
      </c>
      <c r="L50" s="20">
        <v>-28.5</v>
      </c>
      <c r="M50" s="20">
        <v>0.57499999999999996</v>
      </c>
      <c r="N50" s="20" t="s">
        <v>133</v>
      </c>
      <c r="O50" s="20" t="s">
        <v>134</v>
      </c>
      <c r="P50" s="20" t="e">
        <f t="shared" ref="O50:P54" si="31">NA()</f>
        <v>#N/A</v>
      </c>
      <c r="Q50" s="20" t="s">
        <v>125</v>
      </c>
      <c r="R50" s="20" t="s">
        <v>128</v>
      </c>
      <c r="S50" s="20">
        <v>2018</v>
      </c>
      <c r="T50" s="20"/>
      <c r="U50" s="11" t="s">
        <v>652</v>
      </c>
      <c r="V50" s="11" t="s">
        <v>654</v>
      </c>
      <c r="W50" s="108"/>
      <c r="X50" s="11">
        <f t="shared" ref="X50" si="32">IF(ISERROR(SEARCH("*Japan*",R50)),J50,NA())</f>
        <v>32</v>
      </c>
      <c r="Y50" s="11" t="e">
        <f t="shared" ref="Y50" si="33">IF(ISERROR(SEARCH("*Japan*",R50)),NA(),J50)</f>
        <v>#N/A</v>
      </c>
      <c r="Z50" s="11" t="e">
        <f t="shared" si="2"/>
        <v>#N/A</v>
      </c>
      <c r="AA50" s="11" t="e">
        <f t="shared" si="3"/>
        <v>#N/A</v>
      </c>
      <c r="AB50" s="11">
        <f t="shared" si="4"/>
        <v>26.5</v>
      </c>
      <c r="AC50" s="11" t="e">
        <f t="shared" si="5"/>
        <v>#N/A</v>
      </c>
      <c r="AD50" s="11" t="e">
        <f t="shared" si="6"/>
        <v>#N/A</v>
      </c>
      <c r="AE50" s="11" t="e">
        <f t="shared" si="7"/>
        <v>#N/A</v>
      </c>
      <c r="AF50" s="11" t="e">
        <f t="shared" si="8"/>
        <v>#N/A</v>
      </c>
      <c r="AG50" s="11" t="e">
        <f t="shared" si="9"/>
        <v>#N/A</v>
      </c>
      <c r="AH50" s="11" t="e">
        <f t="shared" si="10"/>
        <v>#N/A</v>
      </c>
      <c r="AI50" s="11">
        <f t="shared" si="11"/>
        <v>32</v>
      </c>
      <c r="AJ50" s="11" t="e">
        <f t="shared" si="12"/>
        <v>#N/A</v>
      </c>
      <c r="AK50" s="11" t="e">
        <f t="shared" si="13"/>
        <v>#N/A</v>
      </c>
      <c r="AL50" s="11" t="e">
        <f t="shared" si="14"/>
        <v>#N/A</v>
      </c>
      <c r="AM50" s="11" t="e">
        <f t="shared" si="15"/>
        <v>#N/A</v>
      </c>
      <c r="AN50" s="11" t="e">
        <f t="shared" si="16"/>
        <v>#N/A</v>
      </c>
      <c r="AO50" s="11">
        <f t="shared" si="17"/>
        <v>26.5</v>
      </c>
      <c r="AP50" s="11" t="e">
        <f t="shared" si="18"/>
        <v>#N/A</v>
      </c>
      <c r="AQ50" s="11" t="e">
        <f t="shared" si="19"/>
        <v>#N/A</v>
      </c>
      <c r="AR50" s="11" t="e">
        <f t="shared" si="20"/>
        <v>#N/A</v>
      </c>
      <c r="AS50" s="11" t="e">
        <f t="shared" si="21"/>
        <v>#N/A</v>
      </c>
      <c r="AT50" s="11" t="e">
        <f t="shared" si="22"/>
        <v>#N/A</v>
      </c>
      <c r="AU50" s="11" t="e">
        <f t="shared" si="23"/>
        <v>#N/A</v>
      </c>
      <c r="AV50" s="11" t="e">
        <f t="shared" si="24"/>
        <v>#N/A</v>
      </c>
      <c r="AW50" s="11" t="e">
        <f t="shared" si="25"/>
        <v>#N/A</v>
      </c>
      <c r="AX50" s="11"/>
    </row>
    <row r="51" spans="1:51" x14ac:dyDescent="0.45">
      <c r="A51" s="83">
        <v>63</v>
      </c>
      <c r="B51" s="83">
        <v>240</v>
      </c>
      <c r="C51" s="83">
        <v>240</v>
      </c>
      <c r="D51" s="83"/>
      <c r="E51" s="84"/>
      <c r="F51" s="83"/>
      <c r="G51" s="76" t="e">
        <f>NA()</f>
        <v>#N/A</v>
      </c>
      <c r="H51" s="76" t="e">
        <f>NA()</f>
        <v>#N/A</v>
      </c>
      <c r="I51" s="83">
        <v>16</v>
      </c>
      <c r="J51" s="83">
        <v>11</v>
      </c>
      <c r="K51" s="83"/>
      <c r="L51" s="83">
        <v>-18</v>
      </c>
      <c r="M51" s="83"/>
      <c r="N51" s="83" t="s">
        <v>532</v>
      </c>
      <c r="O51" s="83" t="s">
        <v>623</v>
      </c>
      <c r="P51" s="20" t="e">
        <f t="shared" si="31"/>
        <v>#N/A</v>
      </c>
      <c r="Q51" s="83" t="s">
        <v>522</v>
      </c>
      <c r="R51" s="83" t="s">
        <v>128</v>
      </c>
      <c r="S51" s="83">
        <v>2016</v>
      </c>
      <c r="T51" s="83" t="s">
        <v>545</v>
      </c>
      <c r="U51" s="41"/>
      <c r="V51" s="11" t="s">
        <v>654</v>
      </c>
      <c r="W51" s="109"/>
      <c r="X51" s="41"/>
      <c r="Y51" s="41"/>
      <c r="Z51" s="11" t="e">
        <f t="shared" si="2"/>
        <v>#N/A</v>
      </c>
      <c r="AA51" s="11" t="e">
        <f t="shared" si="3"/>
        <v>#N/A</v>
      </c>
      <c r="AB51" s="11">
        <f t="shared" si="4"/>
        <v>16</v>
      </c>
      <c r="AC51" s="11" t="e">
        <f t="shared" si="5"/>
        <v>#N/A</v>
      </c>
      <c r="AD51" s="11" t="e">
        <f t="shared" si="6"/>
        <v>#N/A</v>
      </c>
      <c r="AE51" s="11" t="e">
        <f t="shared" si="7"/>
        <v>#N/A</v>
      </c>
      <c r="AF51" s="11" t="e">
        <f t="shared" si="8"/>
        <v>#N/A</v>
      </c>
      <c r="AG51" s="11" t="e">
        <f t="shared" si="9"/>
        <v>#N/A</v>
      </c>
      <c r="AH51" s="11" t="e">
        <f t="shared" si="10"/>
        <v>#N/A</v>
      </c>
      <c r="AI51" s="11">
        <f t="shared" si="11"/>
        <v>11</v>
      </c>
      <c r="AJ51" s="11" t="e">
        <f t="shared" si="12"/>
        <v>#N/A</v>
      </c>
      <c r="AK51" s="11" t="e">
        <f t="shared" si="13"/>
        <v>#N/A</v>
      </c>
      <c r="AL51" s="11" t="e">
        <f t="shared" si="14"/>
        <v>#N/A</v>
      </c>
      <c r="AM51" s="11" t="e">
        <f t="shared" si="15"/>
        <v>#N/A</v>
      </c>
      <c r="AN51" s="11" t="e">
        <f t="shared" si="16"/>
        <v>#N/A</v>
      </c>
      <c r="AO51" s="11">
        <f t="shared" si="17"/>
        <v>16</v>
      </c>
      <c r="AP51" s="11" t="e">
        <f t="shared" si="18"/>
        <v>#N/A</v>
      </c>
      <c r="AQ51" s="11" t="e">
        <f t="shared" si="19"/>
        <v>#N/A</v>
      </c>
      <c r="AR51" s="11" t="e">
        <f t="shared" si="20"/>
        <v>#N/A</v>
      </c>
      <c r="AS51" s="11" t="e">
        <f t="shared" si="21"/>
        <v>#N/A</v>
      </c>
      <c r="AT51" s="11" t="e">
        <f t="shared" si="22"/>
        <v>#N/A</v>
      </c>
      <c r="AU51" s="11" t="e">
        <f t="shared" si="23"/>
        <v>#N/A</v>
      </c>
      <c r="AV51" s="11" t="e">
        <f t="shared" si="24"/>
        <v>#N/A</v>
      </c>
      <c r="AW51" s="11" t="e">
        <f t="shared" si="25"/>
        <v>#N/A</v>
      </c>
      <c r="AX51" s="41"/>
    </row>
    <row r="52" spans="1:51" x14ac:dyDescent="0.45">
      <c r="A52" s="83">
        <v>64</v>
      </c>
      <c r="B52" s="83">
        <v>320</v>
      </c>
      <c r="C52" s="83">
        <v>320</v>
      </c>
      <c r="D52" s="83">
        <v>2</v>
      </c>
      <c r="E52" s="84">
        <v>160</v>
      </c>
      <c r="F52" s="83"/>
      <c r="G52" s="76" t="e">
        <f>NA()</f>
        <v>#N/A</v>
      </c>
      <c r="H52" s="76" t="e">
        <f>NA()</f>
        <v>#N/A</v>
      </c>
      <c r="I52" s="83">
        <v>36</v>
      </c>
      <c r="J52" s="83">
        <v>-14</v>
      </c>
      <c r="K52" s="83"/>
      <c r="L52" s="83"/>
      <c r="M52" s="83"/>
      <c r="N52" s="83" t="s">
        <v>533</v>
      </c>
      <c r="O52" s="20" t="e">
        <f t="shared" si="31"/>
        <v>#N/A</v>
      </c>
      <c r="P52" s="20" t="e">
        <f t="shared" si="31"/>
        <v>#N/A</v>
      </c>
      <c r="Q52" s="83" t="s">
        <v>624</v>
      </c>
      <c r="R52" s="83" t="s">
        <v>128</v>
      </c>
      <c r="S52" s="83">
        <v>2012</v>
      </c>
      <c r="T52" s="83" t="s">
        <v>546</v>
      </c>
      <c r="U52" s="41"/>
      <c r="V52" s="11" t="s">
        <v>654</v>
      </c>
      <c r="W52" s="109"/>
      <c r="X52" s="41"/>
      <c r="Y52" s="41"/>
      <c r="Z52" s="11" t="e">
        <f t="shared" si="2"/>
        <v>#N/A</v>
      </c>
      <c r="AA52" s="11" t="e">
        <f t="shared" si="3"/>
        <v>#N/A</v>
      </c>
      <c r="AB52" s="11">
        <f t="shared" si="4"/>
        <v>36</v>
      </c>
      <c r="AC52" s="11" t="e">
        <f t="shared" si="5"/>
        <v>#N/A</v>
      </c>
      <c r="AD52" s="11" t="e">
        <f t="shared" si="6"/>
        <v>#N/A</v>
      </c>
      <c r="AE52" s="11" t="e">
        <f t="shared" si="7"/>
        <v>#N/A</v>
      </c>
      <c r="AF52" s="11" t="e">
        <f t="shared" si="8"/>
        <v>#N/A</v>
      </c>
      <c r="AG52" s="11" t="e">
        <f t="shared" si="9"/>
        <v>#N/A</v>
      </c>
      <c r="AH52" s="11" t="e">
        <f t="shared" si="10"/>
        <v>#N/A</v>
      </c>
      <c r="AI52" s="11">
        <f t="shared" si="11"/>
        <v>-14</v>
      </c>
      <c r="AJ52" s="11" t="e">
        <f t="shared" si="12"/>
        <v>#N/A</v>
      </c>
      <c r="AK52" s="11" t="e">
        <f t="shared" si="13"/>
        <v>#N/A</v>
      </c>
      <c r="AL52" s="11" t="e">
        <f t="shared" si="14"/>
        <v>#N/A</v>
      </c>
      <c r="AM52" s="11" t="e">
        <f t="shared" si="15"/>
        <v>#N/A</v>
      </c>
      <c r="AN52" s="11" t="e">
        <f t="shared" si="16"/>
        <v>#N/A</v>
      </c>
      <c r="AO52" s="11">
        <f t="shared" si="17"/>
        <v>36</v>
      </c>
      <c r="AP52" s="11" t="e">
        <f t="shared" si="18"/>
        <v>#N/A</v>
      </c>
      <c r="AQ52" s="11" t="e">
        <f t="shared" si="19"/>
        <v>#N/A</v>
      </c>
      <c r="AR52" s="11" t="e">
        <f t="shared" si="20"/>
        <v>#N/A</v>
      </c>
      <c r="AS52" s="11" t="e">
        <f t="shared" si="21"/>
        <v>#N/A</v>
      </c>
      <c r="AT52" s="11" t="e">
        <f t="shared" si="22"/>
        <v>#N/A</v>
      </c>
      <c r="AU52" s="11" t="e">
        <f t="shared" si="23"/>
        <v>#N/A</v>
      </c>
      <c r="AV52" s="11" t="e">
        <f t="shared" si="24"/>
        <v>#N/A</v>
      </c>
      <c r="AW52" s="11" t="e">
        <f t="shared" si="25"/>
        <v>#N/A</v>
      </c>
      <c r="AX52" s="41"/>
    </row>
    <row r="53" spans="1:51" x14ac:dyDescent="0.45">
      <c r="A53" s="83">
        <v>65</v>
      </c>
      <c r="B53" s="83">
        <v>200</v>
      </c>
      <c r="C53" s="83">
        <v>200</v>
      </c>
      <c r="D53" s="83"/>
      <c r="E53" s="84"/>
      <c r="F53" s="83">
        <v>-14.9</v>
      </c>
      <c r="G53" s="76" t="e">
        <f>NA()</f>
        <v>#N/A</v>
      </c>
      <c r="H53" s="76" t="e">
        <f>NA()</f>
        <v>#N/A</v>
      </c>
      <c r="I53" s="83">
        <v>29.9</v>
      </c>
      <c r="J53" s="83">
        <v>6.6</v>
      </c>
      <c r="K53" s="83"/>
      <c r="L53" s="83"/>
      <c r="M53" s="83">
        <v>63.3</v>
      </c>
      <c r="N53" s="83" t="s">
        <v>534</v>
      </c>
      <c r="O53" s="20" t="e">
        <f t="shared" si="31"/>
        <v>#N/A</v>
      </c>
      <c r="P53" s="20" t="e">
        <f t="shared" si="31"/>
        <v>#N/A</v>
      </c>
      <c r="Q53" s="83" t="s">
        <v>624</v>
      </c>
      <c r="R53" s="83" t="s">
        <v>541</v>
      </c>
      <c r="S53" s="83">
        <v>2011</v>
      </c>
      <c r="T53" s="83" t="s">
        <v>547</v>
      </c>
      <c r="U53" s="41"/>
      <c r="V53" s="11" t="s">
        <v>654</v>
      </c>
      <c r="W53" s="109"/>
      <c r="X53" s="41"/>
      <c r="Y53" s="41"/>
      <c r="Z53" s="11" t="e">
        <f t="shared" si="2"/>
        <v>#N/A</v>
      </c>
      <c r="AA53" s="11" t="e">
        <f t="shared" si="3"/>
        <v>#N/A</v>
      </c>
      <c r="AB53" s="11" t="e">
        <f t="shared" si="4"/>
        <v>#N/A</v>
      </c>
      <c r="AC53" s="11">
        <f t="shared" si="5"/>
        <v>29.9</v>
      </c>
      <c r="AD53" s="11" t="e">
        <f t="shared" si="6"/>
        <v>#N/A</v>
      </c>
      <c r="AE53" s="11" t="e">
        <f t="shared" si="7"/>
        <v>#N/A</v>
      </c>
      <c r="AF53" s="11" t="e">
        <f t="shared" si="8"/>
        <v>#N/A</v>
      </c>
      <c r="AG53" s="11" t="e">
        <f t="shared" si="9"/>
        <v>#N/A</v>
      </c>
      <c r="AH53" s="11" t="e">
        <f t="shared" si="10"/>
        <v>#N/A</v>
      </c>
      <c r="AI53" s="11" t="e">
        <f t="shared" si="11"/>
        <v>#N/A</v>
      </c>
      <c r="AJ53" s="11">
        <f t="shared" si="12"/>
        <v>6.6</v>
      </c>
      <c r="AK53" s="11" t="e">
        <f t="shared" si="13"/>
        <v>#N/A</v>
      </c>
      <c r="AL53" s="11" t="e">
        <f t="shared" si="14"/>
        <v>#N/A</v>
      </c>
      <c r="AM53" s="11" t="e">
        <f t="shared" si="15"/>
        <v>#N/A</v>
      </c>
      <c r="AN53" s="11" t="e">
        <f t="shared" si="16"/>
        <v>#N/A</v>
      </c>
      <c r="AO53" s="11" t="e">
        <f t="shared" si="17"/>
        <v>#N/A</v>
      </c>
      <c r="AP53" s="11" t="e">
        <f t="shared" si="18"/>
        <v>#N/A</v>
      </c>
      <c r="AQ53" s="11">
        <f t="shared" si="19"/>
        <v>29.9</v>
      </c>
      <c r="AR53" s="11" t="e">
        <f t="shared" si="20"/>
        <v>#N/A</v>
      </c>
      <c r="AS53" s="11" t="e">
        <f t="shared" si="21"/>
        <v>#N/A</v>
      </c>
      <c r="AT53" s="11" t="e">
        <f t="shared" si="22"/>
        <v>#N/A</v>
      </c>
      <c r="AU53" s="11" t="e">
        <f t="shared" si="23"/>
        <v>#N/A</v>
      </c>
      <c r="AV53" s="11" t="e">
        <f t="shared" si="24"/>
        <v>#N/A</v>
      </c>
      <c r="AW53" s="11" t="e">
        <f t="shared" si="25"/>
        <v>#N/A</v>
      </c>
      <c r="AX53" s="41"/>
    </row>
    <row r="54" spans="1:51" x14ac:dyDescent="0.45">
      <c r="A54" s="83">
        <v>66</v>
      </c>
      <c r="B54" s="83">
        <v>240</v>
      </c>
      <c r="C54" s="83">
        <v>240</v>
      </c>
      <c r="D54" s="83">
        <v>1</v>
      </c>
      <c r="E54" s="84">
        <v>240</v>
      </c>
      <c r="F54" s="83"/>
      <c r="G54" s="76" t="e">
        <f>NA()</f>
        <v>#N/A</v>
      </c>
      <c r="H54" s="76" t="e">
        <f>NA()</f>
        <v>#N/A</v>
      </c>
      <c r="I54" s="83">
        <v>15</v>
      </c>
      <c r="J54" s="83">
        <v>25</v>
      </c>
      <c r="K54" s="83"/>
      <c r="L54" s="83"/>
      <c r="M54" s="83">
        <v>160</v>
      </c>
      <c r="N54" s="83" t="s">
        <v>535</v>
      </c>
      <c r="O54" s="83" t="s">
        <v>625</v>
      </c>
      <c r="P54" s="20" t="e">
        <f t="shared" si="31"/>
        <v>#N/A</v>
      </c>
      <c r="Q54" s="83" t="s">
        <v>624</v>
      </c>
      <c r="R54" s="83" t="s">
        <v>549</v>
      </c>
      <c r="S54" s="83">
        <v>2015</v>
      </c>
      <c r="T54" s="83" t="s">
        <v>548</v>
      </c>
      <c r="U54" s="41"/>
      <c r="V54" s="11" t="s">
        <v>654</v>
      </c>
      <c r="W54" s="109"/>
      <c r="X54" s="41"/>
      <c r="Y54" s="41"/>
      <c r="Z54" s="11" t="e">
        <f t="shared" si="2"/>
        <v>#N/A</v>
      </c>
      <c r="AA54" s="11" t="e">
        <f t="shared" si="3"/>
        <v>#N/A</v>
      </c>
      <c r="AB54" s="11" t="e">
        <f t="shared" si="4"/>
        <v>#N/A</v>
      </c>
      <c r="AC54" s="11">
        <f t="shared" si="5"/>
        <v>15</v>
      </c>
      <c r="AD54" s="11" t="e">
        <f t="shared" si="6"/>
        <v>#N/A</v>
      </c>
      <c r="AE54" s="11" t="e">
        <f t="shared" si="7"/>
        <v>#N/A</v>
      </c>
      <c r="AF54" s="11" t="e">
        <f t="shared" si="8"/>
        <v>#N/A</v>
      </c>
      <c r="AG54" s="11" t="e">
        <f t="shared" si="9"/>
        <v>#N/A</v>
      </c>
      <c r="AH54" s="11" t="e">
        <f t="shared" si="10"/>
        <v>#N/A</v>
      </c>
      <c r="AI54" s="11" t="e">
        <f t="shared" si="11"/>
        <v>#N/A</v>
      </c>
      <c r="AJ54" s="11">
        <f t="shared" si="12"/>
        <v>25</v>
      </c>
      <c r="AK54" s="11" t="e">
        <f t="shared" si="13"/>
        <v>#N/A</v>
      </c>
      <c r="AL54" s="11" t="e">
        <f t="shared" si="14"/>
        <v>#N/A</v>
      </c>
      <c r="AM54" s="11" t="e">
        <f t="shared" si="15"/>
        <v>#N/A</v>
      </c>
      <c r="AN54" s="11" t="e">
        <f t="shared" si="16"/>
        <v>#N/A</v>
      </c>
      <c r="AO54" s="11" t="e">
        <f t="shared" si="17"/>
        <v>#N/A</v>
      </c>
      <c r="AP54" s="11" t="e">
        <f t="shared" si="18"/>
        <v>#N/A</v>
      </c>
      <c r="AQ54" s="11">
        <f t="shared" si="19"/>
        <v>15</v>
      </c>
      <c r="AR54" s="11" t="e">
        <f t="shared" si="20"/>
        <v>#N/A</v>
      </c>
      <c r="AS54" s="11" t="e">
        <f t="shared" si="21"/>
        <v>#N/A</v>
      </c>
      <c r="AT54" s="11" t="e">
        <f t="shared" si="22"/>
        <v>#N/A</v>
      </c>
      <c r="AU54" s="11" t="e">
        <f t="shared" si="23"/>
        <v>#N/A</v>
      </c>
      <c r="AV54" s="11" t="e">
        <f t="shared" si="24"/>
        <v>#N/A</v>
      </c>
      <c r="AW54" s="11" t="e">
        <f t="shared" si="25"/>
        <v>#N/A</v>
      </c>
      <c r="AX54" s="41"/>
    </row>
    <row r="55" spans="1:51" x14ac:dyDescent="0.45">
      <c r="A55" s="11"/>
      <c r="B55" s="11"/>
      <c r="C55" s="11"/>
      <c r="D55" s="11"/>
      <c r="E55" s="11"/>
      <c r="F55" s="11"/>
      <c r="G55" s="11"/>
      <c r="H55" s="11"/>
      <c r="I55" s="11"/>
      <c r="J55" s="11"/>
      <c r="K55" s="11"/>
      <c r="L55" s="11"/>
      <c r="M55" s="11"/>
      <c r="N55" s="11"/>
      <c r="O55" s="11"/>
      <c r="P55" s="11"/>
      <c r="Q55" s="11"/>
      <c r="R55" s="11"/>
      <c r="S55" s="11"/>
      <c r="T55" s="11"/>
      <c r="U55" s="11"/>
      <c r="V55" s="11"/>
      <c r="W55" s="108"/>
      <c r="X55" s="11"/>
      <c r="Y55" s="11"/>
      <c r="Z55" s="11" t="e">
        <f t="shared" si="2"/>
        <v>#N/A</v>
      </c>
      <c r="AA55" s="11" t="e">
        <f t="shared" si="3"/>
        <v>#N/A</v>
      </c>
      <c r="AB55" s="11" t="e">
        <f t="shared" si="4"/>
        <v>#N/A</v>
      </c>
      <c r="AC55" s="11" t="e">
        <f t="shared" si="5"/>
        <v>#N/A</v>
      </c>
      <c r="AD55" s="11" t="e">
        <f t="shared" si="6"/>
        <v>#N/A</v>
      </c>
      <c r="AE55" s="11" t="e">
        <f t="shared" si="7"/>
        <v>#N/A</v>
      </c>
      <c r="AF55" s="11" t="e">
        <f t="shared" si="8"/>
        <v>#N/A</v>
      </c>
      <c r="AG55" s="11" t="e">
        <f t="shared" si="9"/>
        <v>#N/A</v>
      </c>
      <c r="AH55" s="11" t="e">
        <f t="shared" si="10"/>
        <v>#N/A</v>
      </c>
      <c r="AI55" s="11" t="e">
        <f t="shared" si="11"/>
        <v>#N/A</v>
      </c>
      <c r="AJ55" s="11" t="e">
        <f t="shared" si="12"/>
        <v>#N/A</v>
      </c>
      <c r="AK55" s="11" t="e">
        <f t="shared" si="13"/>
        <v>#N/A</v>
      </c>
      <c r="AL55" s="11" t="e">
        <f t="shared" si="14"/>
        <v>#N/A</v>
      </c>
      <c r="AM55" s="11" t="e">
        <f t="shared" si="15"/>
        <v>#N/A</v>
      </c>
      <c r="AN55" s="11" t="e">
        <f t="shared" si="16"/>
        <v>#N/A</v>
      </c>
      <c r="AO55" s="11" t="e">
        <f t="shared" si="17"/>
        <v>#N/A</v>
      </c>
      <c r="AP55" s="11" t="e">
        <f t="shared" si="18"/>
        <v>#N/A</v>
      </c>
      <c r="AQ55" s="11" t="e">
        <f t="shared" si="19"/>
        <v>#N/A</v>
      </c>
      <c r="AR55" s="11" t="e">
        <f t="shared" si="20"/>
        <v>#N/A</v>
      </c>
      <c r="AS55" s="11" t="e">
        <f t="shared" si="21"/>
        <v>#N/A</v>
      </c>
      <c r="AT55" s="11" t="e">
        <f t="shared" si="22"/>
        <v>#N/A</v>
      </c>
      <c r="AU55" s="11" t="e">
        <f t="shared" si="23"/>
        <v>#N/A</v>
      </c>
      <c r="AV55" s="11" t="e">
        <f t="shared" si="24"/>
        <v>#N/A</v>
      </c>
      <c r="AW55" s="11" t="e">
        <f t="shared" si="25"/>
        <v>#N/A</v>
      </c>
      <c r="AX55" s="11"/>
    </row>
    <row r="56" spans="1:51" x14ac:dyDescent="0.45">
      <c r="A56" s="101">
        <v>16</v>
      </c>
      <c r="B56" s="83" t="s">
        <v>396</v>
      </c>
      <c r="C56" s="11">
        <v>670</v>
      </c>
      <c r="D56" s="20">
        <v>2</v>
      </c>
      <c r="E56" s="20">
        <v>326</v>
      </c>
      <c r="F56" s="20">
        <v>0</v>
      </c>
      <c r="G56" s="83" t="e">
        <f>NA()</f>
        <v>#N/A</v>
      </c>
      <c r="H56" s="83" t="e">
        <f>NA()</f>
        <v>#N/A</v>
      </c>
      <c r="I56" s="20" t="e">
        <f>NA()</f>
        <v>#N/A</v>
      </c>
      <c r="J56" s="84">
        <v>-13</v>
      </c>
      <c r="K56" s="20" t="e">
        <f>NA()</f>
        <v>#N/A</v>
      </c>
      <c r="L56" s="20" t="e">
        <f>NA()</f>
        <v>#N/A</v>
      </c>
      <c r="M56" s="20" t="e">
        <f>NA()</f>
        <v>#N/A</v>
      </c>
      <c r="N56" s="20">
        <v>0.80624999999999991</v>
      </c>
      <c r="O56" s="20" t="e">
        <f>NA()</f>
        <v>#N/A</v>
      </c>
      <c r="P56" s="20" t="e">
        <f>NA()</f>
        <v>#N/A</v>
      </c>
      <c r="Q56" s="20" t="s">
        <v>176</v>
      </c>
      <c r="R56" s="101" t="s">
        <v>177</v>
      </c>
      <c r="S56" s="20">
        <v>2016</v>
      </c>
      <c r="T56" s="84" t="s">
        <v>462</v>
      </c>
      <c r="U56" s="32" t="s">
        <v>178</v>
      </c>
      <c r="V56" s="32" t="s">
        <v>655</v>
      </c>
      <c r="W56" s="110"/>
      <c r="X56" s="11">
        <f t="shared" ref="X56:X119" si="34">IF(ISERROR(SEARCH("*Japan*",R56)),J56,NA())</f>
        <v>-13</v>
      </c>
      <c r="Y56" s="11" t="e">
        <f t="shared" ref="Y56:Y119" si="35">IF(ISERROR(SEARCH("*Japan*",R56)),NA(),J56)</f>
        <v>#N/A</v>
      </c>
      <c r="Z56" s="11" t="e">
        <f t="shared" si="2"/>
        <v>#N/A</v>
      </c>
      <c r="AA56" s="11" t="e">
        <f t="shared" si="3"/>
        <v>#N/A</v>
      </c>
      <c r="AB56" s="11" t="e">
        <f t="shared" si="4"/>
        <v>#N/A</v>
      </c>
      <c r="AC56" s="11" t="e">
        <f t="shared" si="5"/>
        <v>#N/A</v>
      </c>
      <c r="AD56" s="11" t="e">
        <f t="shared" si="6"/>
        <v>#N/A</v>
      </c>
      <c r="AE56" s="11" t="e">
        <f t="shared" si="7"/>
        <v>#N/A</v>
      </c>
      <c r="AF56" s="11" t="e">
        <f t="shared" si="8"/>
        <v>#N/A</v>
      </c>
      <c r="AG56" s="11" t="e">
        <f t="shared" si="9"/>
        <v>#N/A</v>
      </c>
      <c r="AH56" s="11" t="e">
        <f t="shared" si="10"/>
        <v>#N/A</v>
      </c>
      <c r="AI56" s="11" t="e">
        <f t="shared" si="11"/>
        <v>#N/A</v>
      </c>
      <c r="AJ56" s="11" t="e">
        <f t="shared" si="12"/>
        <v>#N/A</v>
      </c>
      <c r="AK56" s="11">
        <f t="shared" si="13"/>
        <v>-13</v>
      </c>
      <c r="AL56" s="11" t="e">
        <f t="shared" si="14"/>
        <v>#N/A</v>
      </c>
      <c r="AM56" s="11" t="e">
        <f t="shared" si="15"/>
        <v>#N/A</v>
      </c>
      <c r="AN56" s="11" t="e">
        <f t="shared" si="16"/>
        <v>#N/A</v>
      </c>
      <c r="AO56" s="11" t="e">
        <f t="shared" si="17"/>
        <v>#N/A</v>
      </c>
      <c r="AP56" s="11" t="e">
        <f t="shared" si="18"/>
        <v>#N/A</v>
      </c>
      <c r="AQ56" s="11" t="e">
        <f t="shared" si="19"/>
        <v>#N/A</v>
      </c>
      <c r="AR56" s="11" t="e">
        <f t="shared" si="20"/>
        <v>#N/A</v>
      </c>
      <c r="AS56" s="11" t="e">
        <f t="shared" si="21"/>
        <v>#N/A</v>
      </c>
      <c r="AT56" s="11" t="e">
        <f t="shared" si="22"/>
        <v>#N/A</v>
      </c>
      <c r="AU56" s="11" t="e">
        <f t="shared" si="23"/>
        <v>#N/A</v>
      </c>
      <c r="AV56" s="11" t="e">
        <f t="shared" si="24"/>
        <v>#N/A</v>
      </c>
      <c r="AW56" s="11" t="e">
        <f t="shared" si="25"/>
        <v>#N/A</v>
      </c>
      <c r="AX56" s="11"/>
      <c r="AY56" s="6"/>
    </row>
    <row r="57" spans="1:51" x14ac:dyDescent="0.45">
      <c r="A57" s="101">
        <v>16</v>
      </c>
      <c r="B57" s="83" t="s">
        <v>396</v>
      </c>
      <c r="C57" s="11">
        <v>670</v>
      </c>
      <c r="D57" s="20">
        <v>2</v>
      </c>
      <c r="E57" s="20">
        <v>326</v>
      </c>
      <c r="F57" s="20">
        <v>0</v>
      </c>
      <c r="G57" s="83" t="e">
        <f>NA()</f>
        <v>#N/A</v>
      </c>
      <c r="H57" s="83" t="e">
        <f>NA()</f>
        <v>#N/A</v>
      </c>
      <c r="I57" s="20" t="e">
        <f>NA()</f>
        <v>#N/A</v>
      </c>
      <c r="J57" s="84">
        <v>-25</v>
      </c>
      <c r="K57" s="20" t="e">
        <f>NA()</f>
        <v>#N/A</v>
      </c>
      <c r="L57" s="20" t="e">
        <f>NA()</f>
        <v>#N/A</v>
      </c>
      <c r="M57" s="20" t="e">
        <f>NA()</f>
        <v>#N/A</v>
      </c>
      <c r="N57" s="20">
        <v>0.80624999999999991</v>
      </c>
      <c r="O57" s="20" t="e">
        <f>NA()</f>
        <v>#N/A</v>
      </c>
      <c r="P57" s="20" t="e">
        <f>NA()</f>
        <v>#N/A</v>
      </c>
      <c r="Q57" s="20" t="s">
        <v>176</v>
      </c>
      <c r="R57" s="101" t="s">
        <v>177</v>
      </c>
      <c r="S57" s="20">
        <v>2016</v>
      </c>
      <c r="T57" s="84" t="s">
        <v>463</v>
      </c>
      <c r="U57" s="33" t="s">
        <v>179</v>
      </c>
      <c r="V57" s="33" t="s">
        <v>654</v>
      </c>
      <c r="W57" s="110"/>
      <c r="X57" s="112">
        <f t="shared" si="34"/>
        <v>-25</v>
      </c>
      <c r="Y57" s="112" t="e">
        <f t="shared" si="35"/>
        <v>#N/A</v>
      </c>
      <c r="Z57" s="11" t="e">
        <f t="shared" si="2"/>
        <v>#N/A</v>
      </c>
      <c r="AA57" s="11" t="e">
        <f t="shared" si="3"/>
        <v>#N/A</v>
      </c>
      <c r="AB57" s="11" t="e">
        <f t="shared" si="4"/>
        <v>#N/A</v>
      </c>
      <c r="AC57" s="11" t="e">
        <f t="shared" si="5"/>
        <v>#N/A</v>
      </c>
      <c r="AD57" s="11" t="e">
        <f t="shared" si="6"/>
        <v>#N/A</v>
      </c>
      <c r="AE57" s="11" t="e">
        <f t="shared" si="7"/>
        <v>#N/A</v>
      </c>
      <c r="AF57" s="11" t="e">
        <f t="shared" si="8"/>
        <v>#N/A</v>
      </c>
      <c r="AG57" s="11" t="e">
        <f t="shared" si="9"/>
        <v>#N/A</v>
      </c>
      <c r="AH57" s="11" t="e">
        <f t="shared" si="10"/>
        <v>#N/A</v>
      </c>
      <c r="AI57" s="11" t="e">
        <f t="shared" si="11"/>
        <v>#N/A</v>
      </c>
      <c r="AJ57" s="11" t="e">
        <f t="shared" si="12"/>
        <v>#N/A</v>
      </c>
      <c r="AK57" s="11">
        <f t="shared" si="13"/>
        <v>-25</v>
      </c>
      <c r="AL57" s="11" t="e">
        <f t="shared" si="14"/>
        <v>#N/A</v>
      </c>
      <c r="AM57" s="11" t="e">
        <f t="shared" si="15"/>
        <v>#N/A</v>
      </c>
      <c r="AN57" s="11" t="e">
        <f t="shared" si="16"/>
        <v>#N/A</v>
      </c>
      <c r="AO57" s="11" t="e">
        <f t="shared" si="17"/>
        <v>#N/A</v>
      </c>
      <c r="AP57" s="11" t="e">
        <f t="shared" si="18"/>
        <v>#N/A</v>
      </c>
      <c r="AQ57" s="11" t="e">
        <f t="shared" si="19"/>
        <v>#N/A</v>
      </c>
      <c r="AR57" s="11" t="e">
        <f t="shared" si="20"/>
        <v>#N/A</v>
      </c>
      <c r="AS57" s="11" t="e">
        <f t="shared" si="21"/>
        <v>#N/A</v>
      </c>
      <c r="AT57" s="11" t="e">
        <f t="shared" si="22"/>
        <v>#N/A</v>
      </c>
      <c r="AU57" s="11" t="e">
        <f t="shared" si="23"/>
        <v>#N/A</v>
      </c>
      <c r="AV57" s="11" t="e">
        <f t="shared" si="24"/>
        <v>#N/A</v>
      </c>
      <c r="AW57" s="11" t="e">
        <f t="shared" si="25"/>
        <v>#N/A</v>
      </c>
      <c r="AX57" s="11"/>
      <c r="AY57" s="34" t="s">
        <v>180</v>
      </c>
    </row>
    <row r="58" spans="1:51" x14ac:dyDescent="0.45">
      <c r="A58" s="101">
        <v>16</v>
      </c>
      <c r="B58" s="83" t="s">
        <v>397</v>
      </c>
      <c r="C58" s="11">
        <v>670</v>
      </c>
      <c r="D58" s="20">
        <v>2</v>
      </c>
      <c r="E58" s="20">
        <v>326</v>
      </c>
      <c r="F58" s="20" t="e">
        <f>NA()</f>
        <v>#N/A</v>
      </c>
      <c r="G58" s="83" t="e">
        <f>NA()</f>
        <v>#N/A</v>
      </c>
      <c r="H58" s="83" t="e">
        <f>NA()</f>
        <v>#N/A</v>
      </c>
      <c r="I58" s="102">
        <v>9.6</v>
      </c>
      <c r="J58" s="84">
        <v>27.5</v>
      </c>
      <c r="K58" s="20">
        <v>24</v>
      </c>
      <c r="L58" s="20" t="e">
        <f>NA()</f>
        <v>#N/A</v>
      </c>
      <c r="M58" s="20">
        <v>1.8</v>
      </c>
      <c r="N58" s="20" t="e">
        <f>NA()</f>
        <v>#N/A</v>
      </c>
      <c r="O58" s="20" t="e">
        <f>NA()</f>
        <v>#N/A</v>
      </c>
      <c r="P58" s="20" t="e">
        <f>NA()</f>
        <v>#N/A</v>
      </c>
      <c r="Q58" s="20" t="s">
        <v>176</v>
      </c>
      <c r="R58" s="101" t="s">
        <v>177</v>
      </c>
      <c r="S58" s="20">
        <v>2016</v>
      </c>
      <c r="T58" s="84" t="s">
        <v>464</v>
      </c>
      <c r="U58" s="102" t="s">
        <v>181</v>
      </c>
      <c r="V58" s="32" t="s">
        <v>655</v>
      </c>
      <c r="W58" s="90"/>
      <c r="X58" s="112">
        <f t="shared" si="34"/>
        <v>27.5</v>
      </c>
      <c r="Y58" s="112" t="e">
        <f t="shared" si="35"/>
        <v>#N/A</v>
      </c>
      <c r="Z58" s="11" t="e">
        <f t="shared" si="2"/>
        <v>#N/A</v>
      </c>
      <c r="AA58" s="11" t="e">
        <f t="shared" si="3"/>
        <v>#N/A</v>
      </c>
      <c r="AB58" s="11" t="e">
        <f t="shared" si="4"/>
        <v>#N/A</v>
      </c>
      <c r="AC58" s="11" t="e">
        <f t="shared" si="5"/>
        <v>#N/A</v>
      </c>
      <c r="AD58" s="11">
        <f t="shared" si="6"/>
        <v>9.6</v>
      </c>
      <c r="AE58" s="11" t="e">
        <f t="shared" si="7"/>
        <v>#N/A</v>
      </c>
      <c r="AF58" s="11" t="e">
        <f t="shared" si="8"/>
        <v>#N/A</v>
      </c>
      <c r="AG58" s="11" t="e">
        <f t="shared" si="9"/>
        <v>#N/A</v>
      </c>
      <c r="AH58" s="11" t="e">
        <f t="shared" si="10"/>
        <v>#N/A</v>
      </c>
      <c r="AI58" s="11" t="e">
        <f t="shared" si="11"/>
        <v>#N/A</v>
      </c>
      <c r="AJ58" s="11" t="e">
        <f t="shared" si="12"/>
        <v>#N/A</v>
      </c>
      <c r="AK58" s="11">
        <f t="shared" si="13"/>
        <v>27.5</v>
      </c>
      <c r="AL58" s="11" t="e">
        <f t="shared" si="14"/>
        <v>#N/A</v>
      </c>
      <c r="AM58" s="11" t="e">
        <f t="shared" si="15"/>
        <v>#N/A</v>
      </c>
      <c r="AN58" s="11" t="e">
        <f t="shared" si="16"/>
        <v>#N/A</v>
      </c>
      <c r="AO58" s="11" t="e">
        <f t="shared" si="17"/>
        <v>#N/A</v>
      </c>
      <c r="AP58" s="11" t="e">
        <f t="shared" si="18"/>
        <v>#N/A</v>
      </c>
      <c r="AQ58" s="11" t="e">
        <f t="shared" si="19"/>
        <v>#N/A</v>
      </c>
      <c r="AR58" s="11">
        <f t="shared" si="20"/>
        <v>9.6</v>
      </c>
      <c r="AS58" s="11" t="e">
        <f t="shared" si="21"/>
        <v>#N/A</v>
      </c>
      <c r="AT58" s="11" t="e">
        <f t="shared" si="22"/>
        <v>#N/A</v>
      </c>
      <c r="AU58" s="11" t="e">
        <f t="shared" si="23"/>
        <v>#N/A</v>
      </c>
      <c r="AV58" s="11" t="e">
        <f t="shared" si="24"/>
        <v>#N/A</v>
      </c>
      <c r="AW58" s="11" t="e">
        <f t="shared" si="25"/>
        <v>#N/A</v>
      </c>
      <c r="AX58" s="11"/>
    </row>
    <row r="59" spans="1:51" x14ac:dyDescent="0.45">
      <c r="A59" s="101">
        <v>17</v>
      </c>
      <c r="B59" s="83" t="s">
        <v>398</v>
      </c>
      <c r="C59" s="11">
        <v>670</v>
      </c>
      <c r="D59" s="20">
        <v>2</v>
      </c>
      <c r="E59" s="20">
        <v>300</v>
      </c>
      <c r="F59" s="20" t="e">
        <f>NA()</f>
        <v>#N/A</v>
      </c>
      <c r="G59" s="83" t="e">
        <f>NA()</f>
        <v>#N/A</v>
      </c>
      <c r="H59" s="83" t="e">
        <f>NA()</f>
        <v>#N/A</v>
      </c>
      <c r="I59" s="72">
        <v>16</v>
      </c>
      <c r="J59" s="84">
        <v>47.5</v>
      </c>
      <c r="K59" s="20" t="e">
        <f>NA()</f>
        <v>#N/A</v>
      </c>
      <c r="L59" s="20" t="e">
        <f>NA()</f>
        <v>#N/A</v>
      </c>
      <c r="M59" s="20" t="e">
        <f>NA()</f>
        <v>#N/A</v>
      </c>
      <c r="N59" s="20" t="e">
        <f>NA()</f>
        <v>#N/A</v>
      </c>
      <c r="O59" s="20" t="e">
        <f>NA()</f>
        <v>#N/A</v>
      </c>
      <c r="P59" s="20" t="e">
        <f>NA()</f>
        <v>#N/A</v>
      </c>
      <c r="Q59" s="20" t="s">
        <v>176</v>
      </c>
      <c r="R59" s="101" t="s">
        <v>177</v>
      </c>
      <c r="S59" s="20">
        <v>2012</v>
      </c>
      <c r="T59" s="84" t="s">
        <v>465</v>
      </c>
      <c r="U59" s="32" t="s">
        <v>182</v>
      </c>
      <c r="V59" s="32" t="s">
        <v>655</v>
      </c>
      <c r="W59" s="110"/>
      <c r="X59" s="112">
        <f t="shared" si="34"/>
        <v>47.5</v>
      </c>
      <c r="Y59" s="112" t="e">
        <f t="shared" si="35"/>
        <v>#N/A</v>
      </c>
      <c r="Z59" s="11" t="e">
        <f t="shared" si="2"/>
        <v>#N/A</v>
      </c>
      <c r="AA59" s="11" t="e">
        <f t="shared" si="3"/>
        <v>#N/A</v>
      </c>
      <c r="AB59" s="11" t="e">
        <f t="shared" si="4"/>
        <v>#N/A</v>
      </c>
      <c r="AC59" s="11" t="e">
        <f t="shared" si="5"/>
        <v>#N/A</v>
      </c>
      <c r="AD59" s="11">
        <f t="shared" si="6"/>
        <v>16</v>
      </c>
      <c r="AE59" s="11" t="e">
        <f t="shared" si="7"/>
        <v>#N/A</v>
      </c>
      <c r="AF59" s="11" t="e">
        <f t="shared" si="8"/>
        <v>#N/A</v>
      </c>
      <c r="AG59" s="11" t="e">
        <f t="shared" si="9"/>
        <v>#N/A</v>
      </c>
      <c r="AH59" s="11" t="e">
        <f t="shared" si="10"/>
        <v>#N/A</v>
      </c>
      <c r="AI59" s="11" t="e">
        <f t="shared" si="11"/>
        <v>#N/A</v>
      </c>
      <c r="AJ59" s="11" t="e">
        <f t="shared" si="12"/>
        <v>#N/A</v>
      </c>
      <c r="AK59" s="11">
        <f t="shared" si="13"/>
        <v>47.5</v>
      </c>
      <c r="AL59" s="11" t="e">
        <f t="shared" si="14"/>
        <v>#N/A</v>
      </c>
      <c r="AM59" s="11" t="e">
        <f t="shared" si="15"/>
        <v>#N/A</v>
      </c>
      <c r="AN59" s="11" t="e">
        <f t="shared" si="16"/>
        <v>#N/A</v>
      </c>
      <c r="AO59" s="11" t="e">
        <f t="shared" si="17"/>
        <v>#N/A</v>
      </c>
      <c r="AP59" s="11" t="e">
        <f t="shared" si="18"/>
        <v>#N/A</v>
      </c>
      <c r="AQ59" s="11" t="e">
        <f t="shared" si="19"/>
        <v>#N/A</v>
      </c>
      <c r="AR59" s="11">
        <f t="shared" si="20"/>
        <v>16</v>
      </c>
      <c r="AS59" s="11" t="e">
        <f t="shared" si="21"/>
        <v>#N/A</v>
      </c>
      <c r="AT59" s="11" t="e">
        <f t="shared" si="22"/>
        <v>#N/A</v>
      </c>
      <c r="AU59" s="11" t="e">
        <f t="shared" si="23"/>
        <v>#N/A</v>
      </c>
      <c r="AV59" s="11" t="e">
        <f t="shared" si="24"/>
        <v>#N/A</v>
      </c>
      <c r="AW59" s="11" t="e">
        <f t="shared" si="25"/>
        <v>#N/A</v>
      </c>
      <c r="AX59" s="11"/>
    </row>
    <row r="60" spans="1:51" x14ac:dyDescent="0.45">
      <c r="A60" s="101">
        <v>18</v>
      </c>
      <c r="B60" s="83" t="s">
        <v>399</v>
      </c>
      <c r="C60" s="11">
        <v>670</v>
      </c>
      <c r="D60" s="20">
        <v>2</v>
      </c>
      <c r="E60" s="20">
        <v>304</v>
      </c>
      <c r="F60" s="20">
        <v>7</v>
      </c>
      <c r="G60" s="83" t="e">
        <f>NA()</f>
        <v>#N/A</v>
      </c>
      <c r="H60" s="83" t="e">
        <f>NA()</f>
        <v>#N/A</v>
      </c>
      <c r="I60" s="20" t="e">
        <f>NA()</f>
        <v>#N/A</v>
      </c>
      <c r="J60" s="84">
        <v>-18.5</v>
      </c>
      <c r="K60" s="20" t="e">
        <f>NA()</f>
        <v>#N/A</v>
      </c>
      <c r="L60" s="20" t="e">
        <f>NA()</f>
        <v>#N/A</v>
      </c>
      <c r="M60" s="20" t="e">
        <f>NA()</f>
        <v>#N/A</v>
      </c>
      <c r="N60" s="20" t="e">
        <f>NA()</f>
        <v>#N/A</v>
      </c>
      <c r="O60" s="20" t="e">
        <f>NA()</f>
        <v>#N/A</v>
      </c>
      <c r="P60" s="20" t="e">
        <f>NA()</f>
        <v>#N/A</v>
      </c>
      <c r="Q60" s="20" t="s">
        <v>176</v>
      </c>
      <c r="R60" s="101" t="s">
        <v>177</v>
      </c>
      <c r="S60" s="20">
        <v>2011</v>
      </c>
      <c r="T60" s="84" t="s">
        <v>459</v>
      </c>
      <c r="U60" s="103" t="s">
        <v>183</v>
      </c>
      <c r="V60" s="33" t="s">
        <v>654</v>
      </c>
      <c r="W60" s="90"/>
      <c r="X60" s="112">
        <f t="shared" si="34"/>
        <v>-18.5</v>
      </c>
      <c r="Y60" s="112" t="e">
        <f t="shared" si="35"/>
        <v>#N/A</v>
      </c>
      <c r="Z60" s="11" t="e">
        <f t="shared" si="2"/>
        <v>#N/A</v>
      </c>
      <c r="AA60" s="11" t="e">
        <f t="shared" si="3"/>
        <v>#N/A</v>
      </c>
      <c r="AB60" s="11" t="e">
        <f t="shared" si="4"/>
        <v>#N/A</v>
      </c>
      <c r="AC60" s="11" t="e">
        <f t="shared" si="5"/>
        <v>#N/A</v>
      </c>
      <c r="AD60" s="11" t="e">
        <f t="shared" si="6"/>
        <v>#N/A</v>
      </c>
      <c r="AE60" s="11" t="e">
        <f t="shared" si="7"/>
        <v>#N/A</v>
      </c>
      <c r="AF60" s="11" t="e">
        <f t="shared" si="8"/>
        <v>#N/A</v>
      </c>
      <c r="AG60" s="11" t="e">
        <f t="shared" si="9"/>
        <v>#N/A</v>
      </c>
      <c r="AH60" s="11" t="e">
        <f t="shared" si="10"/>
        <v>#N/A</v>
      </c>
      <c r="AI60" s="11" t="e">
        <f t="shared" si="11"/>
        <v>#N/A</v>
      </c>
      <c r="AJ60" s="11" t="e">
        <f t="shared" si="12"/>
        <v>#N/A</v>
      </c>
      <c r="AK60" s="11">
        <f t="shared" si="13"/>
        <v>-18.5</v>
      </c>
      <c r="AL60" s="11" t="e">
        <f t="shared" si="14"/>
        <v>#N/A</v>
      </c>
      <c r="AM60" s="11" t="e">
        <f t="shared" si="15"/>
        <v>#N/A</v>
      </c>
      <c r="AN60" s="11" t="e">
        <f t="shared" si="16"/>
        <v>#N/A</v>
      </c>
      <c r="AO60" s="11" t="e">
        <f t="shared" si="17"/>
        <v>#N/A</v>
      </c>
      <c r="AP60" s="11" t="e">
        <f t="shared" si="18"/>
        <v>#N/A</v>
      </c>
      <c r="AQ60" s="11" t="e">
        <f t="shared" si="19"/>
        <v>#N/A</v>
      </c>
      <c r="AR60" s="11" t="e">
        <f t="shared" si="20"/>
        <v>#N/A</v>
      </c>
      <c r="AS60" s="11" t="e">
        <f t="shared" si="21"/>
        <v>#N/A</v>
      </c>
      <c r="AT60" s="11" t="e">
        <f t="shared" si="22"/>
        <v>#N/A</v>
      </c>
      <c r="AU60" s="11" t="e">
        <f t="shared" si="23"/>
        <v>#N/A</v>
      </c>
      <c r="AV60" s="11" t="e">
        <f t="shared" si="24"/>
        <v>#N/A</v>
      </c>
      <c r="AW60" s="11" t="e">
        <f t="shared" si="25"/>
        <v>#N/A</v>
      </c>
      <c r="AX60" s="11"/>
    </row>
    <row r="61" spans="1:51" x14ac:dyDescent="0.45">
      <c r="A61" s="101">
        <v>18</v>
      </c>
      <c r="B61" s="83" t="s">
        <v>400</v>
      </c>
      <c r="C61" s="11">
        <v>670</v>
      </c>
      <c r="D61" s="20">
        <v>2</v>
      </c>
      <c r="E61" s="20">
        <v>300</v>
      </c>
      <c r="F61" s="20">
        <v>-2.2200000000000002</v>
      </c>
      <c r="G61" s="83" t="e">
        <f>NA()</f>
        <v>#N/A</v>
      </c>
      <c r="H61" s="83" t="e">
        <f>NA()</f>
        <v>#N/A</v>
      </c>
      <c r="I61" s="102">
        <v>15</v>
      </c>
      <c r="J61" s="83" t="e">
        <f>NA()</f>
        <v>#N/A</v>
      </c>
      <c r="K61" s="20" t="e">
        <f>NA()</f>
        <v>#N/A</v>
      </c>
      <c r="L61" s="20" t="e">
        <f>NA()</f>
        <v>#N/A</v>
      </c>
      <c r="M61" s="20" t="e">
        <f>NA()</f>
        <v>#N/A</v>
      </c>
      <c r="N61" s="20" t="e">
        <f>NA()</f>
        <v>#N/A</v>
      </c>
      <c r="O61" s="20" t="e">
        <f>NA()</f>
        <v>#N/A</v>
      </c>
      <c r="P61" s="20" t="e">
        <f>NA()</f>
        <v>#N/A</v>
      </c>
      <c r="Q61" s="20" t="s">
        <v>176</v>
      </c>
      <c r="R61" s="101" t="s">
        <v>177</v>
      </c>
      <c r="S61" s="20">
        <v>2011</v>
      </c>
      <c r="T61" s="84" t="s">
        <v>466</v>
      </c>
      <c r="U61" s="102" t="s">
        <v>184</v>
      </c>
      <c r="V61" s="32" t="s">
        <v>655</v>
      </c>
      <c r="W61" s="90"/>
      <c r="X61" s="112" t="e">
        <f t="shared" si="34"/>
        <v>#N/A</v>
      </c>
      <c r="Y61" s="112" t="e">
        <f t="shared" si="35"/>
        <v>#N/A</v>
      </c>
      <c r="Z61" s="11" t="e">
        <f t="shared" si="2"/>
        <v>#N/A</v>
      </c>
      <c r="AA61" s="11" t="e">
        <f t="shared" si="3"/>
        <v>#N/A</v>
      </c>
      <c r="AB61" s="11" t="e">
        <f t="shared" si="4"/>
        <v>#N/A</v>
      </c>
      <c r="AC61" s="11" t="e">
        <f t="shared" si="5"/>
        <v>#N/A</v>
      </c>
      <c r="AD61" s="11">
        <f t="shared" si="6"/>
        <v>15</v>
      </c>
      <c r="AE61" s="11" t="e">
        <f t="shared" si="7"/>
        <v>#N/A</v>
      </c>
      <c r="AF61" s="11" t="e">
        <f t="shared" si="8"/>
        <v>#N/A</v>
      </c>
      <c r="AG61" s="11" t="e">
        <f t="shared" si="9"/>
        <v>#N/A</v>
      </c>
      <c r="AH61" s="11" t="e">
        <f t="shared" si="10"/>
        <v>#N/A</v>
      </c>
      <c r="AI61" s="11" t="e">
        <f t="shared" si="11"/>
        <v>#N/A</v>
      </c>
      <c r="AJ61" s="11" t="e">
        <f t="shared" si="12"/>
        <v>#N/A</v>
      </c>
      <c r="AK61" s="11" t="e">
        <f t="shared" si="13"/>
        <v>#N/A</v>
      </c>
      <c r="AL61" s="11" t="e">
        <f t="shared" si="14"/>
        <v>#N/A</v>
      </c>
      <c r="AM61" s="11" t="e">
        <f t="shared" si="15"/>
        <v>#N/A</v>
      </c>
      <c r="AN61" s="11" t="e">
        <f t="shared" si="16"/>
        <v>#N/A</v>
      </c>
      <c r="AO61" s="11" t="e">
        <f t="shared" si="17"/>
        <v>#N/A</v>
      </c>
      <c r="AP61" s="11" t="e">
        <f t="shared" si="18"/>
        <v>#N/A</v>
      </c>
      <c r="AQ61" s="11" t="e">
        <f t="shared" si="19"/>
        <v>#N/A</v>
      </c>
      <c r="AR61" s="11">
        <f t="shared" si="20"/>
        <v>15</v>
      </c>
      <c r="AS61" s="11" t="e">
        <f t="shared" si="21"/>
        <v>#N/A</v>
      </c>
      <c r="AT61" s="11" t="e">
        <f t="shared" si="22"/>
        <v>#N/A</v>
      </c>
      <c r="AU61" s="11" t="e">
        <f t="shared" si="23"/>
        <v>#N/A</v>
      </c>
      <c r="AV61" s="11" t="e">
        <f t="shared" si="24"/>
        <v>#N/A</v>
      </c>
      <c r="AW61" s="11" t="e">
        <f t="shared" si="25"/>
        <v>#N/A</v>
      </c>
      <c r="AX61" s="11"/>
    </row>
    <row r="62" spans="1:51" x14ac:dyDescent="0.45">
      <c r="A62" s="101">
        <v>19</v>
      </c>
      <c r="B62" s="83" t="s">
        <v>401</v>
      </c>
      <c r="C62" s="11">
        <v>291</v>
      </c>
      <c r="D62" s="20">
        <v>1</v>
      </c>
      <c r="E62" s="20">
        <v>270</v>
      </c>
      <c r="F62" s="20">
        <v>5</v>
      </c>
      <c r="G62" s="83" t="e">
        <f>NA()</f>
        <v>#N/A</v>
      </c>
      <c r="H62" s="83" t="e">
        <f>NA()</f>
        <v>#N/A</v>
      </c>
      <c r="I62" s="20" t="e">
        <f>NA()</f>
        <v>#N/A</v>
      </c>
      <c r="J62" s="84">
        <v>-15</v>
      </c>
      <c r="K62" s="20">
        <v>30</v>
      </c>
      <c r="L62" s="20">
        <v>-1.3</v>
      </c>
      <c r="M62" s="20" t="e">
        <f>NA()</f>
        <v>#N/A</v>
      </c>
      <c r="N62" s="20">
        <v>1</v>
      </c>
      <c r="O62" s="20" t="e">
        <f>NA()</f>
        <v>#N/A</v>
      </c>
      <c r="P62" s="20" t="e">
        <f>NA()</f>
        <v>#N/A</v>
      </c>
      <c r="Q62" s="20" t="s">
        <v>176</v>
      </c>
      <c r="R62" s="101" t="s">
        <v>185</v>
      </c>
      <c r="S62" s="20">
        <v>2018</v>
      </c>
      <c r="T62" s="84" t="s">
        <v>459</v>
      </c>
      <c r="U62" s="103" t="s">
        <v>183</v>
      </c>
      <c r="V62" s="33" t="s">
        <v>654</v>
      </c>
      <c r="W62" s="90"/>
      <c r="X62" s="112" t="e">
        <f t="shared" si="34"/>
        <v>#N/A</v>
      </c>
      <c r="Y62" s="112">
        <f t="shared" si="35"/>
        <v>-15</v>
      </c>
      <c r="Z62" s="11" t="e">
        <f t="shared" si="2"/>
        <v>#N/A</v>
      </c>
      <c r="AA62" s="11" t="e">
        <f t="shared" si="3"/>
        <v>#N/A</v>
      </c>
      <c r="AB62" s="11" t="e">
        <f t="shared" si="4"/>
        <v>#N/A</v>
      </c>
      <c r="AC62" s="11" t="e">
        <f t="shared" si="5"/>
        <v>#N/A</v>
      </c>
      <c r="AD62" s="11" t="e">
        <f t="shared" si="6"/>
        <v>#N/A</v>
      </c>
      <c r="AE62" s="11" t="e">
        <f t="shared" si="7"/>
        <v>#N/A</v>
      </c>
      <c r="AF62" s="11" t="e">
        <f t="shared" si="8"/>
        <v>#N/A</v>
      </c>
      <c r="AG62" s="11" t="e">
        <f t="shared" si="9"/>
        <v>#N/A</v>
      </c>
      <c r="AH62" s="11" t="e">
        <f t="shared" si="10"/>
        <v>#N/A</v>
      </c>
      <c r="AI62" s="11" t="e">
        <f t="shared" si="11"/>
        <v>#N/A</v>
      </c>
      <c r="AJ62" s="11" t="e">
        <f t="shared" si="12"/>
        <v>#N/A</v>
      </c>
      <c r="AK62" s="11">
        <f t="shared" si="13"/>
        <v>-15</v>
      </c>
      <c r="AL62" s="11" t="e">
        <f t="shared" si="14"/>
        <v>#N/A</v>
      </c>
      <c r="AM62" s="11" t="e">
        <f t="shared" si="15"/>
        <v>#N/A</v>
      </c>
      <c r="AN62" s="11" t="e">
        <f t="shared" si="16"/>
        <v>#N/A</v>
      </c>
      <c r="AO62" s="11" t="e">
        <f t="shared" si="17"/>
        <v>#N/A</v>
      </c>
      <c r="AP62" s="11" t="e">
        <f t="shared" si="18"/>
        <v>#N/A</v>
      </c>
      <c r="AQ62" s="11" t="e">
        <f t="shared" si="19"/>
        <v>#N/A</v>
      </c>
      <c r="AR62" s="11" t="e">
        <f t="shared" si="20"/>
        <v>#N/A</v>
      </c>
      <c r="AS62" s="11" t="e">
        <f t="shared" si="21"/>
        <v>#N/A</v>
      </c>
      <c r="AT62" s="11" t="e">
        <f t="shared" si="22"/>
        <v>#N/A</v>
      </c>
      <c r="AU62" s="11" t="e">
        <f t="shared" si="23"/>
        <v>#N/A</v>
      </c>
      <c r="AV62" s="11" t="e">
        <f t="shared" si="24"/>
        <v>#N/A</v>
      </c>
      <c r="AW62" s="11" t="e">
        <f t="shared" si="25"/>
        <v>#N/A</v>
      </c>
      <c r="AX62" s="11"/>
    </row>
    <row r="63" spans="1:51" x14ac:dyDescent="0.45">
      <c r="A63" s="101">
        <v>20</v>
      </c>
      <c r="B63" s="20">
        <v>291</v>
      </c>
      <c r="C63" s="11">
        <v>291</v>
      </c>
      <c r="D63" s="20">
        <v>1</v>
      </c>
      <c r="E63" s="20">
        <v>270</v>
      </c>
      <c r="F63" s="20">
        <v>5</v>
      </c>
      <c r="G63" s="83" t="e">
        <f>NA()</f>
        <v>#N/A</v>
      </c>
      <c r="H63" s="83" t="e">
        <f>NA()</f>
        <v>#N/A</v>
      </c>
      <c r="I63" s="102">
        <v>15.04</v>
      </c>
      <c r="J63" s="84">
        <v>3</v>
      </c>
      <c r="K63" s="20" t="e">
        <f>NA()</f>
        <v>#N/A</v>
      </c>
      <c r="L63" s="20" t="e">
        <f>NA()</f>
        <v>#N/A</v>
      </c>
      <c r="M63" s="20">
        <v>4.5</v>
      </c>
      <c r="N63" s="20" t="e">
        <f>NA()</f>
        <v>#N/A</v>
      </c>
      <c r="O63" s="20" t="e">
        <f>NA()</f>
        <v>#N/A</v>
      </c>
      <c r="P63" s="20" t="e">
        <f>NA()</f>
        <v>#N/A</v>
      </c>
      <c r="Q63" s="20" t="s">
        <v>176</v>
      </c>
      <c r="R63" s="101" t="s">
        <v>185</v>
      </c>
      <c r="S63" s="20">
        <v>2020</v>
      </c>
      <c r="T63" s="84" t="s">
        <v>467</v>
      </c>
      <c r="U63" s="102" t="s">
        <v>186</v>
      </c>
      <c r="V63" s="32" t="s">
        <v>655</v>
      </c>
      <c r="W63" s="90"/>
      <c r="X63" s="112" t="e">
        <f t="shared" si="34"/>
        <v>#N/A</v>
      </c>
      <c r="Y63" s="112">
        <f t="shared" si="35"/>
        <v>3</v>
      </c>
      <c r="Z63" s="11" t="e">
        <f t="shared" si="2"/>
        <v>#N/A</v>
      </c>
      <c r="AA63" s="11" t="e">
        <f t="shared" si="3"/>
        <v>#N/A</v>
      </c>
      <c r="AB63" s="11" t="e">
        <f t="shared" si="4"/>
        <v>#N/A</v>
      </c>
      <c r="AC63" s="11" t="e">
        <f t="shared" si="5"/>
        <v>#N/A</v>
      </c>
      <c r="AD63" s="11">
        <f t="shared" si="6"/>
        <v>15.04</v>
      </c>
      <c r="AE63" s="11" t="e">
        <f t="shared" si="7"/>
        <v>#N/A</v>
      </c>
      <c r="AF63" s="11" t="e">
        <f t="shared" si="8"/>
        <v>#N/A</v>
      </c>
      <c r="AG63" s="11" t="e">
        <f t="shared" si="9"/>
        <v>#N/A</v>
      </c>
      <c r="AH63" s="11" t="e">
        <f t="shared" si="10"/>
        <v>#N/A</v>
      </c>
      <c r="AI63" s="11" t="e">
        <f t="shared" si="11"/>
        <v>#N/A</v>
      </c>
      <c r="AJ63" s="11" t="e">
        <f t="shared" si="12"/>
        <v>#N/A</v>
      </c>
      <c r="AK63" s="11">
        <f t="shared" si="13"/>
        <v>3</v>
      </c>
      <c r="AL63" s="11" t="e">
        <f t="shared" si="14"/>
        <v>#N/A</v>
      </c>
      <c r="AM63" s="11" t="e">
        <f t="shared" si="15"/>
        <v>#N/A</v>
      </c>
      <c r="AN63" s="11" t="e">
        <f t="shared" si="16"/>
        <v>#N/A</v>
      </c>
      <c r="AO63" s="11" t="e">
        <f t="shared" si="17"/>
        <v>#N/A</v>
      </c>
      <c r="AP63" s="11" t="e">
        <f t="shared" si="18"/>
        <v>#N/A</v>
      </c>
      <c r="AQ63" s="11" t="e">
        <f t="shared" si="19"/>
        <v>#N/A</v>
      </c>
      <c r="AR63" s="11">
        <f t="shared" si="20"/>
        <v>15.04</v>
      </c>
      <c r="AS63" s="11" t="e">
        <f t="shared" si="21"/>
        <v>#N/A</v>
      </c>
      <c r="AT63" s="11" t="e">
        <f t="shared" si="22"/>
        <v>#N/A</v>
      </c>
      <c r="AU63" s="11" t="e">
        <f t="shared" si="23"/>
        <v>#N/A</v>
      </c>
      <c r="AV63" s="11" t="e">
        <f t="shared" si="24"/>
        <v>#N/A</v>
      </c>
      <c r="AW63" s="11" t="e">
        <f t="shared" si="25"/>
        <v>#N/A</v>
      </c>
      <c r="AX63" s="11"/>
    </row>
    <row r="64" spans="1:51" x14ac:dyDescent="0.45">
      <c r="A64" s="101">
        <v>20</v>
      </c>
      <c r="B64" s="20">
        <v>291</v>
      </c>
      <c r="C64" s="11">
        <v>291</v>
      </c>
      <c r="D64" s="20">
        <v>1</v>
      </c>
      <c r="E64" s="20">
        <v>270</v>
      </c>
      <c r="F64" s="20">
        <v>7.5</v>
      </c>
      <c r="G64" s="83" t="e">
        <f>NA()</f>
        <v>#N/A</v>
      </c>
      <c r="H64" s="83" t="e">
        <f>NA()</f>
        <v>#N/A</v>
      </c>
      <c r="I64" s="20" t="e">
        <f>NA()</f>
        <v>#N/A</v>
      </c>
      <c r="J64" s="84">
        <v>-15</v>
      </c>
      <c r="K64" s="20" t="e">
        <f>NA()</f>
        <v>#N/A</v>
      </c>
      <c r="L64" s="20" t="e">
        <f>NA()</f>
        <v>#N/A</v>
      </c>
      <c r="M64" s="20" t="e">
        <f>NA()</f>
        <v>#N/A</v>
      </c>
      <c r="N64" s="20" t="e">
        <f>NA()</f>
        <v>#N/A</v>
      </c>
      <c r="O64" s="20" t="e">
        <f>NA()</f>
        <v>#N/A</v>
      </c>
      <c r="P64" s="20" t="e">
        <f>NA()</f>
        <v>#N/A</v>
      </c>
      <c r="Q64" s="20" t="s">
        <v>176</v>
      </c>
      <c r="R64" s="101" t="s">
        <v>185</v>
      </c>
      <c r="S64" s="20">
        <v>2020</v>
      </c>
      <c r="T64" s="84" t="s">
        <v>459</v>
      </c>
      <c r="U64" s="103" t="s">
        <v>183</v>
      </c>
      <c r="V64" s="33" t="s">
        <v>654</v>
      </c>
      <c r="W64" s="90"/>
      <c r="X64" s="112" t="e">
        <f t="shared" si="34"/>
        <v>#N/A</v>
      </c>
      <c r="Y64" s="112">
        <f t="shared" si="35"/>
        <v>-15</v>
      </c>
      <c r="Z64" s="11" t="e">
        <f t="shared" si="2"/>
        <v>#N/A</v>
      </c>
      <c r="AA64" s="11" t="e">
        <f t="shared" si="3"/>
        <v>#N/A</v>
      </c>
      <c r="AB64" s="11" t="e">
        <f t="shared" si="4"/>
        <v>#N/A</v>
      </c>
      <c r="AC64" s="11" t="e">
        <f t="shared" si="5"/>
        <v>#N/A</v>
      </c>
      <c r="AD64" s="11" t="e">
        <f t="shared" si="6"/>
        <v>#N/A</v>
      </c>
      <c r="AE64" s="11" t="e">
        <f t="shared" si="7"/>
        <v>#N/A</v>
      </c>
      <c r="AF64" s="11" t="e">
        <f t="shared" si="8"/>
        <v>#N/A</v>
      </c>
      <c r="AG64" s="11" t="e">
        <f t="shared" si="9"/>
        <v>#N/A</v>
      </c>
      <c r="AH64" s="11" t="e">
        <f t="shared" si="10"/>
        <v>#N/A</v>
      </c>
      <c r="AI64" s="11" t="e">
        <f t="shared" si="11"/>
        <v>#N/A</v>
      </c>
      <c r="AJ64" s="11" t="e">
        <f t="shared" si="12"/>
        <v>#N/A</v>
      </c>
      <c r="AK64" s="11">
        <f t="shared" si="13"/>
        <v>-15</v>
      </c>
      <c r="AL64" s="11" t="e">
        <f t="shared" si="14"/>
        <v>#N/A</v>
      </c>
      <c r="AM64" s="11" t="e">
        <f t="shared" si="15"/>
        <v>#N/A</v>
      </c>
      <c r="AN64" s="11" t="e">
        <f t="shared" si="16"/>
        <v>#N/A</v>
      </c>
      <c r="AO64" s="11" t="e">
        <f t="shared" si="17"/>
        <v>#N/A</v>
      </c>
      <c r="AP64" s="11" t="e">
        <f t="shared" si="18"/>
        <v>#N/A</v>
      </c>
      <c r="AQ64" s="11" t="e">
        <f t="shared" si="19"/>
        <v>#N/A</v>
      </c>
      <c r="AR64" s="11" t="e">
        <f t="shared" si="20"/>
        <v>#N/A</v>
      </c>
      <c r="AS64" s="11" t="e">
        <f t="shared" si="21"/>
        <v>#N/A</v>
      </c>
      <c r="AT64" s="11" t="e">
        <f t="shared" si="22"/>
        <v>#N/A</v>
      </c>
      <c r="AU64" s="11" t="e">
        <f t="shared" si="23"/>
        <v>#N/A</v>
      </c>
      <c r="AV64" s="11" t="e">
        <f t="shared" si="24"/>
        <v>#N/A</v>
      </c>
      <c r="AW64" s="11" t="e">
        <f t="shared" si="25"/>
        <v>#N/A</v>
      </c>
      <c r="AX64" s="11"/>
    </row>
    <row r="65" spans="1:51" x14ac:dyDescent="0.45">
      <c r="A65" s="101">
        <v>21</v>
      </c>
      <c r="B65" s="83" t="s">
        <v>402</v>
      </c>
      <c r="C65" s="11">
        <v>204</v>
      </c>
      <c r="D65" s="20">
        <v>2</v>
      </c>
      <c r="E65" s="20">
        <v>100</v>
      </c>
      <c r="F65" s="20">
        <v>3</v>
      </c>
      <c r="G65" s="83" t="e">
        <f>NA()</f>
        <v>#N/A</v>
      </c>
      <c r="H65" s="83" t="e">
        <f>NA()</f>
        <v>#N/A</v>
      </c>
      <c r="I65" s="20" t="e">
        <f>NA()</f>
        <v>#N/A</v>
      </c>
      <c r="J65" s="84">
        <v>-15.5</v>
      </c>
      <c r="K65" s="20" t="e">
        <f>NA()</f>
        <v>#N/A</v>
      </c>
      <c r="L65" s="20" t="e">
        <f>NA()</f>
        <v>#N/A</v>
      </c>
      <c r="M65" s="20" t="e">
        <f>NA()</f>
        <v>#N/A</v>
      </c>
      <c r="N65" s="20">
        <v>0.64000000000000012</v>
      </c>
      <c r="O65" s="20" t="s">
        <v>187</v>
      </c>
      <c r="P65" s="20" t="e">
        <f>NA()</f>
        <v>#N/A</v>
      </c>
      <c r="Q65" s="20" t="s">
        <v>188</v>
      </c>
      <c r="R65" s="101" t="s">
        <v>189</v>
      </c>
      <c r="S65" s="20">
        <v>2012</v>
      </c>
      <c r="T65" s="84" t="s">
        <v>498</v>
      </c>
      <c r="U65" s="103" t="s">
        <v>190</v>
      </c>
      <c r="V65" s="33" t="s">
        <v>654</v>
      </c>
      <c r="W65" s="90"/>
      <c r="X65" s="112">
        <f t="shared" si="34"/>
        <v>-15.5</v>
      </c>
      <c r="Y65" s="112" t="e">
        <f t="shared" si="35"/>
        <v>#N/A</v>
      </c>
      <c r="Z65" s="11" t="e">
        <f t="shared" si="2"/>
        <v>#N/A</v>
      </c>
      <c r="AA65" s="11" t="e">
        <f t="shared" si="3"/>
        <v>#N/A</v>
      </c>
      <c r="AB65" s="11" t="e">
        <f t="shared" si="4"/>
        <v>#N/A</v>
      </c>
      <c r="AC65" s="11" t="e">
        <f t="shared" si="5"/>
        <v>#N/A</v>
      </c>
      <c r="AD65" s="11" t="e">
        <f t="shared" si="6"/>
        <v>#N/A</v>
      </c>
      <c r="AE65" s="11" t="e">
        <f t="shared" si="7"/>
        <v>#N/A</v>
      </c>
      <c r="AF65" s="11" t="e">
        <f t="shared" si="8"/>
        <v>#N/A</v>
      </c>
      <c r="AG65" s="11" t="e">
        <f t="shared" si="9"/>
        <v>#N/A</v>
      </c>
      <c r="AH65" s="11" t="e">
        <f t="shared" si="10"/>
        <v>#N/A</v>
      </c>
      <c r="AI65" s="11" t="e">
        <f t="shared" si="11"/>
        <v>#N/A</v>
      </c>
      <c r="AJ65" s="11" t="e">
        <f t="shared" si="12"/>
        <v>#N/A</v>
      </c>
      <c r="AK65" s="11">
        <f t="shared" si="13"/>
        <v>-15.5</v>
      </c>
      <c r="AL65" s="11" t="e">
        <f t="shared" si="14"/>
        <v>#N/A</v>
      </c>
      <c r="AM65" s="11" t="e">
        <f t="shared" si="15"/>
        <v>#N/A</v>
      </c>
      <c r="AN65" s="11" t="e">
        <f t="shared" si="16"/>
        <v>#N/A</v>
      </c>
      <c r="AO65" s="11" t="e">
        <f t="shared" si="17"/>
        <v>#N/A</v>
      </c>
      <c r="AP65" s="11" t="e">
        <f t="shared" si="18"/>
        <v>#N/A</v>
      </c>
      <c r="AQ65" s="11" t="e">
        <f t="shared" si="19"/>
        <v>#N/A</v>
      </c>
      <c r="AR65" s="11" t="e">
        <f t="shared" si="20"/>
        <v>#N/A</v>
      </c>
      <c r="AS65" s="11" t="e">
        <f t="shared" si="21"/>
        <v>#N/A</v>
      </c>
      <c r="AT65" s="11" t="e">
        <f t="shared" si="22"/>
        <v>#N/A</v>
      </c>
      <c r="AU65" s="11" t="e">
        <f t="shared" si="23"/>
        <v>#N/A</v>
      </c>
      <c r="AV65" s="11" t="e">
        <f t="shared" si="24"/>
        <v>#N/A</v>
      </c>
      <c r="AW65" s="11" t="e">
        <f t="shared" si="25"/>
        <v>#N/A</v>
      </c>
      <c r="AX65" s="11"/>
    </row>
    <row r="66" spans="1:51" x14ac:dyDescent="0.45">
      <c r="A66" s="101">
        <v>21</v>
      </c>
      <c r="B66" s="83" t="s">
        <v>403</v>
      </c>
      <c r="C66" s="11">
        <v>202</v>
      </c>
      <c r="D66" s="20">
        <v>2</v>
      </c>
      <c r="E66" s="20">
        <v>100</v>
      </c>
      <c r="F66" s="20">
        <v>4</v>
      </c>
      <c r="G66" s="83" t="e">
        <f>NA()</f>
        <v>#N/A</v>
      </c>
      <c r="H66" s="83" t="e">
        <f>NA()</f>
        <v>#N/A</v>
      </c>
      <c r="I66" s="102">
        <v>17</v>
      </c>
      <c r="J66" s="84">
        <v>-16.5</v>
      </c>
      <c r="K66" s="20" t="e">
        <f>NA()</f>
        <v>#N/A</v>
      </c>
      <c r="L66" s="20" t="e">
        <f>NA()</f>
        <v>#N/A</v>
      </c>
      <c r="M66" s="20" t="e">
        <f>NA()</f>
        <v>#N/A</v>
      </c>
      <c r="N66" s="20">
        <v>0.64000000000000012</v>
      </c>
      <c r="O66" s="20" t="s">
        <v>187</v>
      </c>
      <c r="P66" s="20" t="e">
        <f>NA()</f>
        <v>#N/A</v>
      </c>
      <c r="Q66" s="20" t="s">
        <v>188</v>
      </c>
      <c r="R66" s="101" t="s">
        <v>189</v>
      </c>
      <c r="S66" s="20">
        <v>2012</v>
      </c>
      <c r="T66" s="84" t="s">
        <v>498</v>
      </c>
      <c r="U66" s="103" t="s">
        <v>191</v>
      </c>
      <c r="V66" s="33" t="s">
        <v>654</v>
      </c>
      <c r="W66" s="90"/>
      <c r="X66" s="112">
        <f t="shared" si="34"/>
        <v>-16.5</v>
      </c>
      <c r="Y66" s="112" t="e">
        <f t="shared" si="35"/>
        <v>#N/A</v>
      </c>
      <c r="Z66" s="11" t="e">
        <f t="shared" si="2"/>
        <v>#N/A</v>
      </c>
      <c r="AA66" s="11" t="e">
        <f t="shared" si="3"/>
        <v>#N/A</v>
      </c>
      <c r="AB66" s="11" t="e">
        <f t="shared" si="4"/>
        <v>#N/A</v>
      </c>
      <c r="AC66" s="11" t="e">
        <f t="shared" si="5"/>
        <v>#N/A</v>
      </c>
      <c r="AD66" s="11">
        <f t="shared" si="6"/>
        <v>17</v>
      </c>
      <c r="AE66" s="11" t="e">
        <f t="shared" si="7"/>
        <v>#N/A</v>
      </c>
      <c r="AF66" s="11" t="e">
        <f t="shared" si="8"/>
        <v>#N/A</v>
      </c>
      <c r="AG66" s="11" t="e">
        <f t="shared" si="9"/>
        <v>#N/A</v>
      </c>
      <c r="AH66" s="11" t="e">
        <f t="shared" si="10"/>
        <v>#N/A</v>
      </c>
      <c r="AI66" s="11" t="e">
        <f t="shared" si="11"/>
        <v>#N/A</v>
      </c>
      <c r="AJ66" s="11" t="e">
        <f t="shared" si="12"/>
        <v>#N/A</v>
      </c>
      <c r="AK66" s="11">
        <f t="shared" si="13"/>
        <v>-16.5</v>
      </c>
      <c r="AL66" s="11" t="e">
        <f t="shared" si="14"/>
        <v>#N/A</v>
      </c>
      <c r="AM66" s="11" t="e">
        <f t="shared" si="15"/>
        <v>#N/A</v>
      </c>
      <c r="AN66" s="11" t="e">
        <f t="shared" si="16"/>
        <v>#N/A</v>
      </c>
      <c r="AO66" s="11" t="e">
        <f t="shared" si="17"/>
        <v>#N/A</v>
      </c>
      <c r="AP66" s="11" t="e">
        <f t="shared" si="18"/>
        <v>#N/A</v>
      </c>
      <c r="AQ66" s="11" t="e">
        <f t="shared" si="19"/>
        <v>#N/A</v>
      </c>
      <c r="AR66" s="11" t="e">
        <f t="shared" si="20"/>
        <v>#N/A</v>
      </c>
      <c r="AS66" s="11">
        <f t="shared" si="21"/>
        <v>17</v>
      </c>
      <c r="AT66" s="11" t="e">
        <f t="shared" si="22"/>
        <v>#N/A</v>
      </c>
      <c r="AU66" s="11" t="e">
        <f t="shared" si="23"/>
        <v>#N/A</v>
      </c>
      <c r="AV66" s="11" t="e">
        <f t="shared" si="24"/>
        <v>#N/A</v>
      </c>
      <c r="AW66" s="11" t="e">
        <f t="shared" si="25"/>
        <v>#N/A</v>
      </c>
      <c r="AX66" s="11"/>
    </row>
    <row r="67" spans="1:51" x14ac:dyDescent="0.45">
      <c r="A67" s="101">
        <v>22</v>
      </c>
      <c r="B67" s="83" t="s">
        <v>404</v>
      </c>
      <c r="C67" s="11">
        <v>195</v>
      </c>
      <c r="D67" s="20">
        <v>2</v>
      </c>
      <c r="E67" s="20">
        <v>88.5</v>
      </c>
      <c r="F67" s="20">
        <v>2</v>
      </c>
      <c r="G67" s="83" t="e">
        <f>NA()</f>
        <v>#N/A</v>
      </c>
      <c r="H67" s="83" t="e">
        <f>NA()</f>
        <v>#N/A</v>
      </c>
      <c r="I67" s="102">
        <v>6</v>
      </c>
      <c r="J67" s="84">
        <v>-12</v>
      </c>
      <c r="K67" s="20" t="e">
        <f>NA()</f>
        <v>#N/A</v>
      </c>
      <c r="L67" s="20">
        <v>-3</v>
      </c>
      <c r="M67" s="20" t="e">
        <f>NA()</f>
        <v>#N/A</v>
      </c>
      <c r="N67" s="20" t="e">
        <f>NA()</f>
        <v>#N/A</v>
      </c>
      <c r="O67" s="20" t="e">
        <f>NA()</f>
        <v>#N/A</v>
      </c>
      <c r="P67" s="20" t="e">
        <f>NA()</f>
        <v>#N/A</v>
      </c>
      <c r="Q67" s="20" t="s">
        <v>176</v>
      </c>
      <c r="R67" s="101" t="s">
        <v>177</v>
      </c>
      <c r="S67" s="20">
        <v>2013</v>
      </c>
      <c r="T67" s="84" t="s">
        <v>461</v>
      </c>
      <c r="U67" s="102" t="s">
        <v>192</v>
      </c>
      <c r="V67" s="32" t="s">
        <v>655</v>
      </c>
      <c r="W67" s="90"/>
      <c r="X67" s="112">
        <f t="shared" si="34"/>
        <v>-12</v>
      </c>
      <c r="Y67" s="112" t="e">
        <f t="shared" si="35"/>
        <v>#N/A</v>
      </c>
      <c r="Z67" s="11" t="e">
        <f t="shared" ref="Z67:Z130" si="36">IF(ISBLANK(I67),NA(),IF(ISERROR(SEARCH("*SBD*",R67)),NA(),I67))</f>
        <v>#N/A</v>
      </c>
      <c r="AA67" s="11" t="e">
        <f t="shared" ref="AA67:AA130" si="37">IF(ISBLANK(I67),NA(),IF(ISERROR(SEARCH("*FMBD*",R67)),NA(),I67))</f>
        <v>#N/A</v>
      </c>
      <c r="AB67" s="11" t="e">
        <f t="shared" ref="AB67:AB130" si="38">IF(ISBLANK(I67),NA(),IF(ISERROR(SEARCH("*SiGe*",R67)),NA(),I67))</f>
        <v>#N/A</v>
      </c>
      <c r="AC67" s="11" t="e">
        <f t="shared" ref="AC67:AC130" si="39">IF(ISBLANK(I67),NA(),IF(ISERROR(SEARCH("*CMOS*",R67)),NA(),I67))</f>
        <v>#N/A</v>
      </c>
      <c r="AD67" s="11">
        <f t="shared" ref="AD67:AD130" si="40">IF(ISBLANK(I67),NA(),IF(ISERROR(SEARCH("*InP HEMT*",R67)),NA(),I67))</f>
        <v>6</v>
      </c>
      <c r="AE67" s="11" t="e">
        <f t="shared" ref="AE67:AE130" si="41">IF(ISBLANK(I67),NA(),IF(ISERROR(SEARCH("*mHEMT*",R67)),NA(),I67))</f>
        <v>#N/A</v>
      </c>
      <c r="AF67" s="11" t="e">
        <f t="shared" ref="AF67:AF130" si="42">IF(ISBLANK(I67),NA(),IF(ISERROR(SEARCH("*InP HBT*",R67)),NA(),I67))</f>
        <v>#N/A</v>
      </c>
      <c r="AG67" s="11" t="e">
        <f t="shared" ref="AG67:AG130" si="43">IF(ISBLANK(J67),NA(),IF(ISERROR(SEARCH("*SBD*",R67)),NA(),J67))</f>
        <v>#N/A</v>
      </c>
      <c r="AH67" s="11" t="e">
        <f t="shared" ref="AH67:AH130" si="44">IF(ISBLANK(J67),NA(),IF(ISERROR(SEARCH("*FMBD*",R67)),NA(),J67))</f>
        <v>#N/A</v>
      </c>
      <c r="AI67" s="11" t="e">
        <f t="shared" ref="AI67:AI130" si="45">IF(ISBLANK(J67),NA(),IF(ISERROR(SEARCH("*SiGe*",R67)),NA(),J67))</f>
        <v>#N/A</v>
      </c>
      <c r="AJ67" s="11" t="e">
        <f t="shared" ref="AJ67:AJ130" si="46">IF(ISBLANK(J67),NA(),IF(ISERROR(SEARCH("*CMOS*",R67)),NA(),J67))</f>
        <v>#N/A</v>
      </c>
      <c r="AK67" s="11">
        <f t="shared" ref="AK67:AK130" si="47">IF(ISBLANK(J67),NA(),IF(ISERROR(SEARCH("*InP HEMT*",R67)),NA(),J67))</f>
        <v>-12</v>
      </c>
      <c r="AL67" s="11" t="e">
        <f t="shared" ref="AL67:AL130" si="48">IF(ISBLANK(J67),NA(),IF(ISERROR(SEARCH("*mHEMT*",R67)),NA(),J67))</f>
        <v>#N/A</v>
      </c>
      <c r="AM67" s="11" t="e">
        <f t="shared" ref="AM67:AM130" si="49">IF(ISBLANK(J67),NA(),IF(ISERROR(SEARCH("*InP HBT*",R67)),NA(),J67))</f>
        <v>#N/A</v>
      </c>
      <c r="AN67" s="11" t="e">
        <f t="shared" ref="AN67:AN130" si="50">IF(V67="Yes",AB67,NA())</f>
        <v>#N/A</v>
      </c>
      <c r="AO67" s="11" t="e">
        <f t="shared" ref="AO67:AO130" si="51">IF(V67="No",AB67,NA())</f>
        <v>#N/A</v>
      </c>
      <c r="AP67" s="11" t="e">
        <f t="shared" ref="AP67:AP130" si="52">IF(V67="Yes",AC67,NA())</f>
        <v>#N/A</v>
      </c>
      <c r="AQ67" s="11" t="e">
        <f t="shared" ref="AQ67:AQ130" si="53">IF(V67="No",AC67,NA())</f>
        <v>#N/A</v>
      </c>
      <c r="AR67" s="11">
        <f t="shared" ref="AR67:AR130" si="54">IF(V67="Yes",AD67,NA())</f>
        <v>6</v>
      </c>
      <c r="AS67" s="11" t="e">
        <f t="shared" ref="AS67:AS130" si="55">IF(V67="No",AD67,NA())</f>
        <v>#N/A</v>
      </c>
      <c r="AT67" s="11" t="e">
        <f t="shared" ref="AT67:AT130" si="56">IF(V67="Yes",AE67,NA())</f>
        <v>#N/A</v>
      </c>
      <c r="AU67" s="11" t="e">
        <f t="shared" ref="AU67:AU130" si="57">IF(V67="No",AE67,NA())</f>
        <v>#N/A</v>
      </c>
      <c r="AV67" s="11" t="e">
        <f t="shared" ref="AV67:AV130" si="58">IF(V67="Yes",AF67,NA())</f>
        <v>#N/A</v>
      </c>
      <c r="AW67" s="11" t="e">
        <f t="shared" ref="AW67:AW130" si="59">IF(V67="No",AF67,NA())</f>
        <v>#N/A</v>
      </c>
      <c r="AX67" s="11"/>
    </row>
    <row r="68" spans="1:51" x14ac:dyDescent="0.45">
      <c r="A68" s="101">
        <v>23</v>
      </c>
      <c r="B68" s="20">
        <v>118.5</v>
      </c>
      <c r="C68" s="11">
        <v>118.5</v>
      </c>
      <c r="D68" s="20">
        <v>1</v>
      </c>
      <c r="E68" s="20">
        <v>110</v>
      </c>
      <c r="F68" s="20">
        <v>3</v>
      </c>
      <c r="G68" s="83" t="e">
        <f>NA()</f>
        <v>#N/A</v>
      </c>
      <c r="H68" s="83" t="e">
        <f>NA()</f>
        <v>#N/A</v>
      </c>
      <c r="I68" s="20" t="e">
        <f>NA()</f>
        <v>#N/A</v>
      </c>
      <c r="J68" s="84">
        <v>-6.5</v>
      </c>
      <c r="K68" s="20" t="e">
        <f>NA()</f>
        <v>#N/A</v>
      </c>
      <c r="L68" s="20" t="e">
        <f>NA()</f>
        <v>#N/A</v>
      </c>
      <c r="M68" s="20" t="e">
        <f>NA()</f>
        <v>#N/A</v>
      </c>
      <c r="N68" s="20">
        <v>0.66</v>
      </c>
      <c r="O68" s="20" t="e">
        <f>NA()</f>
        <v>#N/A</v>
      </c>
      <c r="P68" s="20" t="e">
        <f>NA()</f>
        <v>#N/A</v>
      </c>
      <c r="Q68" s="20" t="s">
        <v>188</v>
      </c>
      <c r="R68" s="101" t="s">
        <v>185</v>
      </c>
      <c r="S68" s="20">
        <v>2013</v>
      </c>
      <c r="T68" s="84" t="s">
        <v>459</v>
      </c>
      <c r="U68" s="103" t="s">
        <v>193</v>
      </c>
      <c r="V68" s="33" t="s">
        <v>654</v>
      </c>
      <c r="W68" s="90"/>
      <c r="X68" s="112" t="e">
        <f t="shared" si="34"/>
        <v>#N/A</v>
      </c>
      <c r="Y68" s="112">
        <f t="shared" si="35"/>
        <v>-6.5</v>
      </c>
      <c r="Z68" s="11" t="e">
        <f t="shared" si="36"/>
        <v>#N/A</v>
      </c>
      <c r="AA68" s="11" t="e">
        <f t="shared" si="37"/>
        <v>#N/A</v>
      </c>
      <c r="AB68" s="11" t="e">
        <f t="shared" si="38"/>
        <v>#N/A</v>
      </c>
      <c r="AC68" s="11" t="e">
        <f t="shared" si="39"/>
        <v>#N/A</v>
      </c>
      <c r="AD68" s="11" t="e">
        <f t="shared" si="40"/>
        <v>#N/A</v>
      </c>
      <c r="AE68" s="11" t="e">
        <f t="shared" si="41"/>
        <v>#N/A</v>
      </c>
      <c r="AF68" s="11" t="e">
        <f t="shared" si="42"/>
        <v>#N/A</v>
      </c>
      <c r="AG68" s="11" t="e">
        <f t="shared" si="43"/>
        <v>#N/A</v>
      </c>
      <c r="AH68" s="11" t="e">
        <f t="shared" si="44"/>
        <v>#N/A</v>
      </c>
      <c r="AI68" s="11" t="e">
        <f t="shared" si="45"/>
        <v>#N/A</v>
      </c>
      <c r="AJ68" s="11" t="e">
        <f t="shared" si="46"/>
        <v>#N/A</v>
      </c>
      <c r="AK68" s="11">
        <f t="shared" si="47"/>
        <v>-6.5</v>
      </c>
      <c r="AL68" s="11" t="e">
        <f t="shared" si="48"/>
        <v>#N/A</v>
      </c>
      <c r="AM68" s="11" t="e">
        <f t="shared" si="49"/>
        <v>#N/A</v>
      </c>
      <c r="AN68" s="11" t="e">
        <f t="shared" si="50"/>
        <v>#N/A</v>
      </c>
      <c r="AO68" s="11" t="e">
        <f t="shared" si="51"/>
        <v>#N/A</v>
      </c>
      <c r="AP68" s="11" t="e">
        <f t="shared" si="52"/>
        <v>#N/A</v>
      </c>
      <c r="AQ68" s="11" t="e">
        <f t="shared" si="53"/>
        <v>#N/A</v>
      </c>
      <c r="AR68" s="11" t="e">
        <f t="shared" si="54"/>
        <v>#N/A</v>
      </c>
      <c r="AS68" s="11" t="e">
        <f t="shared" si="55"/>
        <v>#N/A</v>
      </c>
      <c r="AT68" s="11" t="e">
        <f t="shared" si="56"/>
        <v>#N/A</v>
      </c>
      <c r="AU68" s="11" t="e">
        <f t="shared" si="57"/>
        <v>#N/A</v>
      </c>
      <c r="AV68" s="11" t="e">
        <f t="shared" si="58"/>
        <v>#N/A</v>
      </c>
      <c r="AW68" s="11" t="e">
        <f t="shared" si="59"/>
        <v>#N/A</v>
      </c>
      <c r="AX68" s="11"/>
    </row>
    <row r="69" spans="1:51" x14ac:dyDescent="0.45">
      <c r="A69" s="101">
        <v>23</v>
      </c>
      <c r="B69" s="20">
        <v>117.5</v>
      </c>
      <c r="C69" s="11">
        <v>117.5</v>
      </c>
      <c r="D69" s="20">
        <v>1</v>
      </c>
      <c r="E69" s="20">
        <v>110</v>
      </c>
      <c r="F69" s="20">
        <v>3</v>
      </c>
      <c r="G69" s="83" t="e">
        <f>NA()</f>
        <v>#N/A</v>
      </c>
      <c r="H69" s="83" t="e">
        <f>NA()</f>
        <v>#N/A</v>
      </c>
      <c r="I69" s="20" t="e">
        <f>NA()</f>
        <v>#N/A</v>
      </c>
      <c r="J69" s="84">
        <v>-3</v>
      </c>
      <c r="K69" s="20" t="e">
        <f>NA()</f>
        <v>#N/A</v>
      </c>
      <c r="L69" s="20" t="e">
        <f>NA()</f>
        <v>#N/A</v>
      </c>
      <c r="M69" s="20" t="e">
        <f>NA()</f>
        <v>#N/A</v>
      </c>
      <c r="N69" s="20">
        <v>0.66</v>
      </c>
      <c r="O69" s="20" t="e">
        <f>NA()</f>
        <v>#N/A</v>
      </c>
      <c r="P69" s="20" t="e">
        <f>NA()</f>
        <v>#N/A</v>
      </c>
      <c r="Q69" s="20" t="s">
        <v>188</v>
      </c>
      <c r="R69" s="101" t="s">
        <v>185</v>
      </c>
      <c r="S69" s="20">
        <v>2013</v>
      </c>
      <c r="T69" s="84" t="s">
        <v>459</v>
      </c>
      <c r="U69" s="103" t="s">
        <v>194</v>
      </c>
      <c r="V69" s="33" t="s">
        <v>654</v>
      </c>
      <c r="W69" s="90"/>
      <c r="X69" s="112" t="e">
        <f t="shared" si="34"/>
        <v>#N/A</v>
      </c>
      <c r="Y69" s="112">
        <f t="shared" si="35"/>
        <v>-3</v>
      </c>
      <c r="Z69" s="11" t="e">
        <f t="shared" si="36"/>
        <v>#N/A</v>
      </c>
      <c r="AA69" s="11" t="e">
        <f t="shared" si="37"/>
        <v>#N/A</v>
      </c>
      <c r="AB69" s="11" t="e">
        <f t="shared" si="38"/>
        <v>#N/A</v>
      </c>
      <c r="AC69" s="11" t="e">
        <f t="shared" si="39"/>
        <v>#N/A</v>
      </c>
      <c r="AD69" s="11" t="e">
        <f t="shared" si="40"/>
        <v>#N/A</v>
      </c>
      <c r="AE69" s="11" t="e">
        <f t="shared" si="41"/>
        <v>#N/A</v>
      </c>
      <c r="AF69" s="11" t="e">
        <f t="shared" si="42"/>
        <v>#N/A</v>
      </c>
      <c r="AG69" s="11" t="e">
        <f t="shared" si="43"/>
        <v>#N/A</v>
      </c>
      <c r="AH69" s="11" t="e">
        <f t="shared" si="44"/>
        <v>#N/A</v>
      </c>
      <c r="AI69" s="11" t="e">
        <f t="shared" si="45"/>
        <v>#N/A</v>
      </c>
      <c r="AJ69" s="11" t="e">
        <f t="shared" si="46"/>
        <v>#N/A</v>
      </c>
      <c r="AK69" s="11">
        <f t="shared" si="47"/>
        <v>-3</v>
      </c>
      <c r="AL69" s="11" t="e">
        <f t="shared" si="48"/>
        <v>#N/A</v>
      </c>
      <c r="AM69" s="11" t="e">
        <f t="shared" si="49"/>
        <v>#N/A</v>
      </c>
      <c r="AN69" s="11" t="e">
        <f t="shared" si="50"/>
        <v>#N/A</v>
      </c>
      <c r="AO69" s="11" t="e">
        <f t="shared" si="51"/>
        <v>#N/A</v>
      </c>
      <c r="AP69" s="11" t="e">
        <f t="shared" si="52"/>
        <v>#N/A</v>
      </c>
      <c r="AQ69" s="11" t="e">
        <f t="shared" si="53"/>
        <v>#N/A</v>
      </c>
      <c r="AR69" s="11" t="e">
        <f t="shared" si="54"/>
        <v>#N/A</v>
      </c>
      <c r="AS69" s="11" t="e">
        <f t="shared" si="55"/>
        <v>#N/A</v>
      </c>
      <c r="AT69" s="11" t="e">
        <f t="shared" si="56"/>
        <v>#N/A</v>
      </c>
      <c r="AU69" s="11" t="e">
        <f t="shared" si="57"/>
        <v>#N/A</v>
      </c>
      <c r="AV69" s="11" t="e">
        <f t="shared" si="58"/>
        <v>#N/A</v>
      </c>
      <c r="AW69" s="11" t="e">
        <f t="shared" si="59"/>
        <v>#N/A</v>
      </c>
      <c r="AX69" s="11"/>
    </row>
    <row r="70" spans="1:51" x14ac:dyDescent="0.45">
      <c r="A70" s="101">
        <v>23</v>
      </c>
      <c r="B70" s="20">
        <v>116</v>
      </c>
      <c r="C70" s="11">
        <v>116</v>
      </c>
      <c r="D70" s="20">
        <v>1</v>
      </c>
      <c r="E70" s="20">
        <v>110</v>
      </c>
      <c r="F70" s="20">
        <v>6</v>
      </c>
      <c r="G70" s="83" t="e">
        <f>NA()</f>
        <v>#N/A</v>
      </c>
      <c r="H70" s="83" t="e">
        <f>NA()</f>
        <v>#N/A</v>
      </c>
      <c r="I70" s="20" t="e">
        <f>NA()</f>
        <v>#N/A</v>
      </c>
      <c r="J70" s="84">
        <v>-6.5</v>
      </c>
      <c r="K70" s="20" t="e">
        <f>NA()</f>
        <v>#N/A</v>
      </c>
      <c r="L70" s="20" t="e">
        <f>NA()</f>
        <v>#N/A</v>
      </c>
      <c r="M70" s="20" t="e">
        <f>NA()</f>
        <v>#N/A</v>
      </c>
      <c r="N70" s="20" t="e">
        <f>NA()</f>
        <v>#N/A</v>
      </c>
      <c r="O70" s="20" t="e">
        <f>NA()</f>
        <v>#N/A</v>
      </c>
      <c r="P70" s="20" t="e">
        <f>NA()</f>
        <v>#N/A</v>
      </c>
      <c r="Q70" s="20" t="s">
        <v>176</v>
      </c>
      <c r="R70" s="101" t="s">
        <v>185</v>
      </c>
      <c r="S70" s="20">
        <v>2013</v>
      </c>
      <c r="T70" s="84" t="s">
        <v>459</v>
      </c>
      <c r="U70" s="103" t="s">
        <v>194</v>
      </c>
      <c r="V70" s="33" t="s">
        <v>654</v>
      </c>
      <c r="W70" s="90"/>
      <c r="X70" s="112" t="e">
        <f t="shared" si="34"/>
        <v>#N/A</v>
      </c>
      <c r="Y70" s="112">
        <f t="shared" si="35"/>
        <v>-6.5</v>
      </c>
      <c r="Z70" s="11" t="e">
        <f t="shared" si="36"/>
        <v>#N/A</v>
      </c>
      <c r="AA70" s="11" t="e">
        <f t="shared" si="37"/>
        <v>#N/A</v>
      </c>
      <c r="AB70" s="11" t="e">
        <f t="shared" si="38"/>
        <v>#N/A</v>
      </c>
      <c r="AC70" s="11" t="e">
        <f t="shared" si="39"/>
        <v>#N/A</v>
      </c>
      <c r="AD70" s="11" t="e">
        <f t="shared" si="40"/>
        <v>#N/A</v>
      </c>
      <c r="AE70" s="11" t="e">
        <f t="shared" si="41"/>
        <v>#N/A</v>
      </c>
      <c r="AF70" s="11" t="e">
        <f t="shared" si="42"/>
        <v>#N/A</v>
      </c>
      <c r="AG70" s="11" t="e">
        <f t="shared" si="43"/>
        <v>#N/A</v>
      </c>
      <c r="AH70" s="11" t="e">
        <f t="shared" si="44"/>
        <v>#N/A</v>
      </c>
      <c r="AI70" s="11" t="e">
        <f t="shared" si="45"/>
        <v>#N/A</v>
      </c>
      <c r="AJ70" s="11" t="e">
        <f t="shared" si="46"/>
        <v>#N/A</v>
      </c>
      <c r="AK70" s="11">
        <f t="shared" si="47"/>
        <v>-6.5</v>
      </c>
      <c r="AL70" s="11" t="e">
        <f t="shared" si="48"/>
        <v>#N/A</v>
      </c>
      <c r="AM70" s="11" t="e">
        <f t="shared" si="49"/>
        <v>#N/A</v>
      </c>
      <c r="AN70" s="11" t="e">
        <f t="shared" si="50"/>
        <v>#N/A</v>
      </c>
      <c r="AO70" s="11" t="e">
        <f t="shared" si="51"/>
        <v>#N/A</v>
      </c>
      <c r="AP70" s="11" t="e">
        <f t="shared" si="52"/>
        <v>#N/A</v>
      </c>
      <c r="AQ70" s="11" t="e">
        <f t="shared" si="53"/>
        <v>#N/A</v>
      </c>
      <c r="AR70" s="11" t="e">
        <f t="shared" si="54"/>
        <v>#N/A</v>
      </c>
      <c r="AS70" s="11" t="e">
        <f t="shared" si="55"/>
        <v>#N/A</v>
      </c>
      <c r="AT70" s="11" t="e">
        <f t="shared" si="56"/>
        <v>#N/A</v>
      </c>
      <c r="AU70" s="11" t="e">
        <f t="shared" si="57"/>
        <v>#N/A</v>
      </c>
      <c r="AV70" s="11" t="e">
        <f t="shared" si="58"/>
        <v>#N/A</v>
      </c>
      <c r="AW70" s="11" t="e">
        <f t="shared" si="59"/>
        <v>#N/A</v>
      </c>
      <c r="AX70" s="11"/>
    </row>
    <row r="71" spans="1:51" x14ac:dyDescent="0.45">
      <c r="A71" s="101">
        <v>24</v>
      </c>
      <c r="B71" s="20">
        <v>115</v>
      </c>
      <c r="C71" s="11">
        <v>115</v>
      </c>
      <c r="D71" s="20">
        <v>1</v>
      </c>
      <c r="E71" s="20">
        <v>115</v>
      </c>
      <c r="F71" s="20">
        <v>3</v>
      </c>
      <c r="G71" s="83" t="e">
        <f>NA()</f>
        <v>#N/A</v>
      </c>
      <c r="H71" s="83" t="e">
        <f>NA()</f>
        <v>#N/A</v>
      </c>
      <c r="I71" s="20" t="e">
        <f>NA()</f>
        <v>#N/A</v>
      </c>
      <c r="J71" s="84">
        <v>-6.5</v>
      </c>
      <c r="K71" s="20" t="e">
        <f>NA()</f>
        <v>#N/A</v>
      </c>
      <c r="L71" s="20" t="e">
        <f>NA()</f>
        <v>#N/A</v>
      </c>
      <c r="M71" s="20" t="e">
        <f>NA()</f>
        <v>#N/A</v>
      </c>
      <c r="N71" s="20">
        <v>1.2100000000000002</v>
      </c>
      <c r="O71" s="20" t="e">
        <f>NA()</f>
        <v>#N/A</v>
      </c>
      <c r="P71" s="20" t="e">
        <f>NA()</f>
        <v>#N/A</v>
      </c>
      <c r="Q71" s="20" t="s">
        <v>188</v>
      </c>
      <c r="R71" s="101" t="s">
        <v>185</v>
      </c>
      <c r="S71" s="20">
        <v>2014</v>
      </c>
      <c r="T71" s="84" t="s">
        <v>459</v>
      </c>
      <c r="U71" s="103" t="s">
        <v>195</v>
      </c>
      <c r="V71" s="33" t="s">
        <v>654</v>
      </c>
      <c r="W71" s="90"/>
      <c r="X71" s="112" t="e">
        <f t="shared" si="34"/>
        <v>#N/A</v>
      </c>
      <c r="Y71" s="112">
        <f t="shared" si="35"/>
        <v>-6.5</v>
      </c>
      <c r="Z71" s="11" t="e">
        <f t="shared" si="36"/>
        <v>#N/A</v>
      </c>
      <c r="AA71" s="11" t="e">
        <f t="shared" si="37"/>
        <v>#N/A</v>
      </c>
      <c r="AB71" s="11" t="e">
        <f t="shared" si="38"/>
        <v>#N/A</v>
      </c>
      <c r="AC71" s="11" t="e">
        <f t="shared" si="39"/>
        <v>#N/A</v>
      </c>
      <c r="AD71" s="11" t="e">
        <f t="shared" si="40"/>
        <v>#N/A</v>
      </c>
      <c r="AE71" s="11" t="e">
        <f t="shared" si="41"/>
        <v>#N/A</v>
      </c>
      <c r="AF71" s="11" t="e">
        <f t="shared" si="42"/>
        <v>#N/A</v>
      </c>
      <c r="AG71" s="11" t="e">
        <f t="shared" si="43"/>
        <v>#N/A</v>
      </c>
      <c r="AH71" s="11" t="e">
        <f t="shared" si="44"/>
        <v>#N/A</v>
      </c>
      <c r="AI71" s="11" t="e">
        <f t="shared" si="45"/>
        <v>#N/A</v>
      </c>
      <c r="AJ71" s="11" t="e">
        <f t="shared" si="46"/>
        <v>#N/A</v>
      </c>
      <c r="AK71" s="11">
        <f t="shared" si="47"/>
        <v>-6.5</v>
      </c>
      <c r="AL71" s="11" t="e">
        <f t="shared" si="48"/>
        <v>#N/A</v>
      </c>
      <c r="AM71" s="11" t="e">
        <f t="shared" si="49"/>
        <v>#N/A</v>
      </c>
      <c r="AN71" s="11" t="e">
        <f t="shared" si="50"/>
        <v>#N/A</v>
      </c>
      <c r="AO71" s="11" t="e">
        <f t="shared" si="51"/>
        <v>#N/A</v>
      </c>
      <c r="AP71" s="11" t="e">
        <f t="shared" si="52"/>
        <v>#N/A</v>
      </c>
      <c r="AQ71" s="11" t="e">
        <f t="shared" si="53"/>
        <v>#N/A</v>
      </c>
      <c r="AR71" s="11" t="e">
        <f t="shared" si="54"/>
        <v>#N/A</v>
      </c>
      <c r="AS71" s="11" t="e">
        <f t="shared" si="55"/>
        <v>#N/A</v>
      </c>
      <c r="AT71" s="11" t="e">
        <f t="shared" si="56"/>
        <v>#N/A</v>
      </c>
      <c r="AU71" s="11" t="e">
        <f t="shared" si="57"/>
        <v>#N/A</v>
      </c>
      <c r="AV71" s="11" t="e">
        <f t="shared" si="58"/>
        <v>#N/A</v>
      </c>
      <c r="AW71" s="11" t="e">
        <f t="shared" si="59"/>
        <v>#N/A</v>
      </c>
      <c r="AX71" s="11"/>
    </row>
    <row r="72" spans="1:51" x14ac:dyDescent="0.45">
      <c r="A72" s="101">
        <v>24</v>
      </c>
      <c r="B72" s="20">
        <v>125</v>
      </c>
      <c r="C72" s="11">
        <v>125</v>
      </c>
      <c r="D72" s="20">
        <v>1</v>
      </c>
      <c r="E72" s="20">
        <v>115</v>
      </c>
      <c r="F72" s="20" t="e">
        <f>NA()</f>
        <v>#N/A</v>
      </c>
      <c r="G72" s="83" t="e">
        <f>NA()</f>
        <v>#N/A</v>
      </c>
      <c r="H72" s="83" t="e">
        <f>NA()</f>
        <v>#N/A</v>
      </c>
      <c r="I72" s="20" t="e">
        <f>NA()</f>
        <v>#N/A</v>
      </c>
      <c r="J72" s="84">
        <v>-6.9</v>
      </c>
      <c r="K72" s="20" t="e">
        <f>NA()</f>
        <v>#N/A</v>
      </c>
      <c r="L72" s="20" t="e">
        <f>NA()</f>
        <v>#N/A</v>
      </c>
      <c r="M72" s="20" t="e">
        <f>NA()</f>
        <v>#N/A</v>
      </c>
      <c r="N72" s="20" t="e">
        <f>NA()</f>
        <v>#N/A</v>
      </c>
      <c r="O72" s="20" t="e">
        <f>NA()</f>
        <v>#N/A</v>
      </c>
      <c r="P72" s="20" t="e">
        <f>NA()</f>
        <v>#N/A</v>
      </c>
      <c r="Q72" s="20" t="s">
        <v>176</v>
      </c>
      <c r="R72" s="101" t="s">
        <v>185</v>
      </c>
      <c r="S72" s="20">
        <v>2014</v>
      </c>
      <c r="T72" s="84" t="s">
        <v>460</v>
      </c>
      <c r="U72" s="103" t="s">
        <v>196</v>
      </c>
      <c r="V72" s="33" t="s">
        <v>654</v>
      </c>
      <c r="W72" s="90"/>
      <c r="X72" s="112" t="e">
        <f t="shared" si="34"/>
        <v>#N/A</v>
      </c>
      <c r="Y72" s="112">
        <f t="shared" si="35"/>
        <v>-6.9</v>
      </c>
      <c r="Z72" s="11" t="e">
        <f t="shared" si="36"/>
        <v>#N/A</v>
      </c>
      <c r="AA72" s="11" t="e">
        <f t="shared" si="37"/>
        <v>#N/A</v>
      </c>
      <c r="AB72" s="11" t="e">
        <f t="shared" si="38"/>
        <v>#N/A</v>
      </c>
      <c r="AC72" s="11" t="e">
        <f t="shared" si="39"/>
        <v>#N/A</v>
      </c>
      <c r="AD72" s="11" t="e">
        <f t="shared" si="40"/>
        <v>#N/A</v>
      </c>
      <c r="AE72" s="11" t="e">
        <f t="shared" si="41"/>
        <v>#N/A</v>
      </c>
      <c r="AF72" s="11" t="e">
        <f t="shared" si="42"/>
        <v>#N/A</v>
      </c>
      <c r="AG72" s="11" t="e">
        <f t="shared" si="43"/>
        <v>#N/A</v>
      </c>
      <c r="AH72" s="11" t="e">
        <f t="shared" si="44"/>
        <v>#N/A</v>
      </c>
      <c r="AI72" s="11" t="e">
        <f t="shared" si="45"/>
        <v>#N/A</v>
      </c>
      <c r="AJ72" s="11" t="e">
        <f t="shared" si="46"/>
        <v>#N/A</v>
      </c>
      <c r="AK72" s="11">
        <f t="shared" si="47"/>
        <v>-6.9</v>
      </c>
      <c r="AL72" s="11" t="e">
        <f t="shared" si="48"/>
        <v>#N/A</v>
      </c>
      <c r="AM72" s="11" t="e">
        <f t="shared" si="49"/>
        <v>#N/A</v>
      </c>
      <c r="AN72" s="11" t="e">
        <f t="shared" si="50"/>
        <v>#N/A</v>
      </c>
      <c r="AO72" s="11" t="e">
        <f t="shared" si="51"/>
        <v>#N/A</v>
      </c>
      <c r="AP72" s="11" t="e">
        <f t="shared" si="52"/>
        <v>#N/A</v>
      </c>
      <c r="AQ72" s="11" t="e">
        <f t="shared" si="53"/>
        <v>#N/A</v>
      </c>
      <c r="AR72" s="11" t="e">
        <f t="shared" si="54"/>
        <v>#N/A</v>
      </c>
      <c r="AS72" s="11" t="e">
        <f t="shared" si="55"/>
        <v>#N/A</v>
      </c>
      <c r="AT72" s="11" t="e">
        <f t="shared" si="56"/>
        <v>#N/A</v>
      </c>
      <c r="AU72" s="11" t="e">
        <f t="shared" si="57"/>
        <v>#N/A</v>
      </c>
      <c r="AV72" s="11" t="e">
        <f t="shared" si="58"/>
        <v>#N/A</v>
      </c>
      <c r="AW72" s="11" t="e">
        <f t="shared" si="59"/>
        <v>#N/A</v>
      </c>
      <c r="AX72" s="11"/>
    </row>
    <row r="73" spans="1:51" x14ac:dyDescent="0.45">
      <c r="A73" s="101">
        <v>24</v>
      </c>
      <c r="B73" s="20">
        <v>125</v>
      </c>
      <c r="C73" s="11">
        <v>125</v>
      </c>
      <c r="D73" s="20">
        <v>1</v>
      </c>
      <c r="E73" s="20">
        <v>115</v>
      </c>
      <c r="F73" s="20" t="e">
        <f>NA()</f>
        <v>#N/A</v>
      </c>
      <c r="G73" s="83" t="e">
        <f>NA()</f>
        <v>#N/A</v>
      </c>
      <c r="H73" s="83" t="e">
        <f>NA()</f>
        <v>#N/A</v>
      </c>
      <c r="I73" s="20" t="e">
        <f>NA()</f>
        <v>#N/A</v>
      </c>
      <c r="J73" s="84">
        <v>-14.3</v>
      </c>
      <c r="K73" s="20" t="e">
        <f>NA()</f>
        <v>#N/A</v>
      </c>
      <c r="L73" s="20" t="e">
        <f>NA()</f>
        <v>#N/A</v>
      </c>
      <c r="M73" s="20" t="e">
        <f>NA()</f>
        <v>#N/A</v>
      </c>
      <c r="N73" s="20" t="e">
        <f>NA()</f>
        <v>#N/A</v>
      </c>
      <c r="O73" s="20" t="e">
        <f>NA()</f>
        <v>#N/A</v>
      </c>
      <c r="P73" s="20" t="e">
        <f>NA()</f>
        <v>#N/A</v>
      </c>
      <c r="Q73" s="20" t="s">
        <v>176</v>
      </c>
      <c r="R73" s="101" t="s">
        <v>185</v>
      </c>
      <c r="S73" s="20">
        <v>2014</v>
      </c>
      <c r="T73" s="84" t="s">
        <v>459</v>
      </c>
      <c r="U73" s="103" t="s">
        <v>195</v>
      </c>
      <c r="V73" s="33" t="s">
        <v>654</v>
      </c>
      <c r="W73" s="90"/>
      <c r="X73" s="112" t="e">
        <f t="shared" si="34"/>
        <v>#N/A</v>
      </c>
      <c r="Y73" s="112">
        <f t="shared" si="35"/>
        <v>-14.3</v>
      </c>
      <c r="Z73" s="11" t="e">
        <f t="shared" si="36"/>
        <v>#N/A</v>
      </c>
      <c r="AA73" s="11" t="e">
        <f t="shared" si="37"/>
        <v>#N/A</v>
      </c>
      <c r="AB73" s="11" t="e">
        <f t="shared" si="38"/>
        <v>#N/A</v>
      </c>
      <c r="AC73" s="11" t="e">
        <f t="shared" si="39"/>
        <v>#N/A</v>
      </c>
      <c r="AD73" s="11" t="e">
        <f t="shared" si="40"/>
        <v>#N/A</v>
      </c>
      <c r="AE73" s="11" t="e">
        <f t="shared" si="41"/>
        <v>#N/A</v>
      </c>
      <c r="AF73" s="11" t="e">
        <f t="shared" si="42"/>
        <v>#N/A</v>
      </c>
      <c r="AG73" s="11" t="e">
        <f t="shared" si="43"/>
        <v>#N/A</v>
      </c>
      <c r="AH73" s="11" t="e">
        <f t="shared" si="44"/>
        <v>#N/A</v>
      </c>
      <c r="AI73" s="11" t="e">
        <f t="shared" si="45"/>
        <v>#N/A</v>
      </c>
      <c r="AJ73" s="11" t="e">
        <f t="shared" si="46"/>
        <v>#N/A</v>
      </c>
      <c r="AK73" s="11">
        <f t="shared" si="47"/>
        <v>-14.3</v>
      </c>
      <c r="AL73" s="11" t="e">
        <f t="shared" si="48"/>
        <v>#N/A</v>
      </c>
      <c r="AM73" s="11" t="e">
        <f t="shared" si="49"/>
        <v>#N/A</v>
      </c>
      <c r="AN73" s="11" t="e">
        <f t="shared" si="50"/>
        <v>#N/A</v>
      </c>
      <c r="AO73" s="11" t="e">
        <f t="shared" si="51"/>
        <v>#N/A</v>
      </c>
      <c r="AP73" s="11" t="e">
        <f t="shared" si="52"/>
        <v>#N/A</v>
      </c>
      <c r="AQ73" s="11" t="e">
        <f t="shared" si="53"/>
        <v>#N/A</v>
      </c>
      <c r="AR73" s="11" t="e">
        <f t="shared" si="54"/>
        <v>#N/A</v>
      </c>
      <c r="AS73" s="11" t="e">
        <f t="shared" si="55"/>
        <v>#N/A</v>
      </c>
      <c r="AT73" s="11" t="e">
        <f t="shared" si="56"/>
        <v>#N/A</v>
      </c>
      <c r="AU73" s="11" t="e">
        <f t="shared" si="57"/>
        <v>#N/A</v>
      </c>
      <c r="AV73" s="11" t="e">
        <f t="shared" si="58"/>
        <v>#N/A</v>
      </c>
      <c r="AW73" s="11" t="e">
        <f t="shared" si="59"/>
        <v>#N/A</v>
      </c>
      <c r="AX73" s="11"/>
    </row>
    <row r="74" spans="1:51" x14ac:dyDescent="0.45">
      <c r="A74" s="101">
        <v>24</v>
      </c>
      <c r="B74" s="20">
        <v>125</v>
      </c>
      <c r="C74" s="11">
        <v>125</v>
      </c>
      <c r="D74" s="20">
        <v>1</v>
      </c>
      <c r="E74" s="20">
        <v>115</v>
      </c>
      <c r="F74" s="20">
        <v>0</v>
      </c>
      <c r="G74" s="83" t="e">
        <f>NA()</f>
        <v>#N/A</v>
      </c>
      <c r="H74" s="83" t="e">
        <f>NA()</f>
        <v>#N/A</v>
      </c>
      <c r="I74" s="20" t="e">
        <f>NA()</f>
        <v>#N/A</v>
      </c>
      <c r="J74" s="84">
        <v>-8.5</v>
      </c>
      <c r="K74" s="20" t="e">
        <f>NA()</f>
        <v>#N/A</v>
      </c>
      <c r="L74" s="20" t="e">
        <f>NA()</f>
        <v>#N/A</v>
      </c>
      <c r="M74" s="20" t="e">
        <f>NA()</f>
        <v>#N/A</v>
      </c>
      <c r="N74" s="20" t="e">
        <f>NA()</f>
        <v>#N/A</v>
      </c>
      <c r="O74" s="20" t="e">
        <f>NA()</f>
        <v>#N/A</v>
      </c>
      <c r="P74" s="20" t="e">
        <f>NA()</f>
        <v>#N/A</v>
      </c>
      <c r="Q74" s="20" t="s">
        <v>176</v>
      </c>
      <c r="R74" s="101" t="s">
        <v>185</v>
      </c>
      <c r="S74" s="20">
        <v>2014</v>
      </c>
      <c r="T74" s="84" t="s">
        <v>460</v>
      </c>
      <c r="U74" s="103" t="s">
        <v>196</v>
      </c>
      <c r="V74" s="33" t="s">
        <v>654</v>
      </c>
      <c r="W74" s="90"/>
      <c r="X74" s="112" t="e">
        <f t="shared" si="34"/>
        <v>#N/A</v>
      </c>
      <c r="Y74" s="112">
        <f t="shared" si="35"/>
        <v>-8.5</v>
      </c>
      <c r="Z74" s="11" t="e">
        <f t="shared" si="36"/>
        <v>#N/A</v>
      </c>
      <c r="AA74" s="11" t="e">
        <f t="shared" si="37"/>
        <v>#N/A</v>
      </c>
      <c r="AB74" s="11" t="e">
        <f t="shared" si="38"/>
        <v>#N/A</v>
      </c>
      <c r="AC74" s="11" t="e">
        <f t="shared" si="39"/>
        <v>#N/A</v>
      </c>
      <c r="AD74" s="11" t="e">
        <f t="shared" si="40"/>
        <v>#N/A</v>
      </c>
      <c r="AE74" s="11" t="e">
        <f t="shared" si="41"/>
        <v>#N/A</v>
      </c>
      <c r="AF74" s="11" t="e">
        <f t="shared" si="42"/>
        <v>#N/A</v>
      </c>
      <c r="AG74" s="11" t="e">
        <f t="shared" si="43"/>
        <v>#N/A</v>
      </c>
      <c r="AH74" s="11" t="e">
        <f t="shared" si="44"/>
        <v>#N/A</v>
      </c>
      <c r="AI74" s="11" t="e">
        <f t="shared" si="45"/>
        <v>#N/A</v>
      </c>
      <c r="AJ74" s="11" t="e">
        <f t="shared" si="46"/>
        <v>#N/A</v>
      </c>
      <c r="AK74" s="11">
        <f t="shared" si="47"/>
        <v>-8.5</v>
      </c>
      <c r="AL74" s="11" t="e">
        <f t="shared" si="48"/>
        <v>#N/A</v>
      </c>
      <c r="AM74" s="11" t="e">
        <f t="shared" si="49"/>
        <v>#N/A</v>
      </c>
      <c r="AN74" s="11" t="e">
        <f t="shared" si="50"/>
        <v>#N/A</v>
      </c>
      <c r="AO74" s="11" t="e">
        <f t="shared" si="51"/>
        <v>#N/A</v>
      </c>
      <c r="AP74" s="11" t="e">
        <f t="shared" si="52"/>
        <v>#N/A</v>
      </c>
      <c r="AQ74" s="11" t="e">
        <f t="shared" si="53"/>
        <v>#N/A</v>
      </c>
      <c r="AR74" s="11" t="e">
        <f t="shared" si="54"/>
        <v>#N/A</v>
      </c>
      <c r="AS74" s="11" t="e">
        <f t="shared" si="55"/>
        <v>#N/A</v>
      </c>
      <c r="AT74" s="11" t="e">
        <f t="shared" si="56"/>
        <v>#N/A</v>
      </c>
      <c r="AU74" s="11" t="e">
        <f t="shared" si="57"/>
        <v>#N/A</v>
      </c>
      <c r="AV74" s="11" t="e">
        <f t="shared" si="58"/>
        <v>#N/A</v>
      </c>
      <c r="AW74" s="11" t="e">
        <f t="shared" si="59"/>
        <v>#N/A</v>
      </c>
      <c r="AX74" s="11"/>
    </row>
    <row r="75" spans="1:51" x14ac:dyDescent="0.45">
      <c r="A75" s="104">
        <v>25</v>
      </c>
      <c r="B75" s="20">
        <v>400.005</v>
      </c>
      <c r="C75" s="11">
        <v>400.005</v>
      </c>
      <c r="D75" s="20">
        <v>2</v>
      </c>
      <c r="E75" s="20">
        <v>100</v>
      </c>
      <c r="F75" s="20" t="e">
        <f>NA()</f>
        <v>#N/A</v>
      </c>
      <c r="G75" s="83" t="e">
        <f>NA()</f>
        <v>#N/A</v>
      </c>
      <c r="H75" s="83" t="e">
        <f>NA()</f>
        <v>#N/A</v>
      </c>
      <c r="I75" s="102">
        <v>8.5</v>
      </c>
      <c r="J75" s="84">
        <v>-20</v>
      </c>
      <c r="K75" s="20">
        <v>0.995</v>
      </c>
      <c r="L75" s="20" t="e">
        <f>NA()</f>
        <v>#N/A</v>
      </c>
      <c r="M75" s="20" t="e">
        <f>NA()</f>
        <v>#N/A</v>
      </c>
      <c r="N75" s="20">
        <v>2.0625</v>
      </c>
      <c r="O75" s="20" t="e">
        <f>NA()</f>
        <v>#N/A</v>
      </c>
      <c r="P75" s="20" t="e">
        <f>NA()</f>
        <v>#N/A</v>
      </c>
      <c r="Q75" s="20" t="s">
        <v>188</v>
      </c>
      <c r="R75" s="104" t="s">
        <v>197</v>
      </c>
      <c r="S75" s="20">
        <v>2021</v>
      </c>
      <c r="T75" s="84" t="s">
        <v>469</v>
      </c>
      <c r="U75" s="102" t="s">
        <v>198</v>
      </c>
      <c r="V75" s="32" t="s">
        <v>655</v>
      </c>
      <c r="W75" s="90"/>
      <c r="X75" s="112">
        <f t="shared" si="34"/>
        <v>-20</v>
      </c>
      <c r="Y75" s="112" t="e">
        <f t="shared" si="35"/>
        <v>#N/A</v>
      </c>
      <c r="Z75" s="11" t="e">
        <f t="shared" si="36"/>
        <v>#N/A</v>
      </c>
      <c r="AA75" s="11" t="e">
        <f t="shared" si="37"/>
        <v>#N/A</v>
      </c>
      <c r="AB75" s="11" t="e">
        <f t="shared" si="38"/>
        <v>#N/A</v>
      </c>
      <c r="AC75" s="11" t="e">
        <f t="shared" si="39"/>
        <v>#N/A</v>
      </c>
      <c r="AD75" s="11" t="e">
        <f t="shared" si="40"/>
        <v>#N/A</v>
      </c>
      <c r="AE75" s="11">
        <f t="shared" si="41"/>
        <v>8.5</v>
      </c>
      <c r="AF75" s="11" t="e">
        <f t="shared" si="42"/>
        <v>#N/A</v>
      </c>
      <c r="AG75" s="11" t="e">
        <f t="shared" si="43"/>
        <v>#N/A</v>
      </c>
      <c r="AH75" s="11" t="e">
        <f t="shared" si="44"/>
        <v>#N/A</v>
      </c>
      <c r="AI75" s="11" t="e">
        <f t="shared" si="45"/>
        <v>#N/A</v>
      </c>
      <c r="AJ75" s="11" t="e">
        <f t="shared" si="46"/>
        <v>#N/A</v>
      </c>
      <c r="AK75" s="11" t="e">
        <f t="shared" si="47"/>
        <v>#N/A</v>
      </c>
      <c r="AL75" s="11">
        <f t="shared" si="48"/>
        <v>-20</v>
      </c>
      <c r="AM75" s="11" t="e">
        <f t="shared" si="49"/>
        <v>#N/A</v>
      </c>
      <c r="AN75" s="11" t="e">
        <f t="shared" si="50"/>
        <v>#N/A</v>
      </c>
      <c r="AO75" s="11" t="e">
        <f t="shared" si="51"/>
        <v>#N/A</v>
      </c>
      <c r="AP75" s="11" t="e">
        <f t="shared" si="52"/>
        <v>#N/A</v>
      </c>
      <c r="AQ75" s="11" t="e">
        <f t="shared" si="53"/>
        <v>#N/A</v>
      </c>
      <c r="AR75" s="11" t="e">
        <f t="shared" si="54"/>
        <v>#N/A</v>
      </c>
      <c r="AS75" s="11" t="e">
        <f t="shared" si="55"/>
        <v>#N/A</v>
      </c>
      <c r="AT75" s="11">
        <f t="shared" si="56"/>
        <v>8.5</v>
      </c>
      <c r="AU75" s="11" t="e">
        <f t="shared" si="57"/>
        <v>#N/A</v>
      </c>
      <c r="AV75" s="11" t="e">
        <f t="shared" si="58"/>
        <v>#N/A</v>
      </c>
      <c r="AW75" s="11" t="e">
        <f t="shared" si="59"/>
        <v>#N/A</v>
      </c>
      <c r="AX75" s="11"/>
      <c r="AY75" t="s">
        <v>473</v>
      </c>
    </row>
    <row r="76" spans="1:51" x14ac:dyDescent="0.45">
      <c r="A76" s="104">
        <v>25</v>
      </c>
      <c r="B76" s="20">
        <v>370.005</v>
      </c>
      <c r="C76" s="11">
        <v>370.005</v>
      </c>
      <c r="D76" s="20">
        <v>2</v>
      </c>
      <c r="E76" s="20">
        <v>92.5</v>
      </c>
      <c r="F76" s="20">
        <v>-2</v>
      </c>
      <c r="G76" s="83" t="e">
        <f>NA()</f>
        <v>#N/A</v>
      </c>
      <c r="H76" s="83" t="e">
        <f>NA()</f>
        <v>#N/A</v>
      </c>
      <c r="I76" s="102">
        <v>8.5</v>
      </c>
      <c r="J76" s="84">
        <v>-7</v>
      </c>
      <c r="K76" s="20">
        <v>0.995</v>
      </c>
      <c r="L76" s="20" t="e">
        <f>NA()</f>
        <v>#N/A</v>
      </c>
      <c r="M76" s="20">
        <v>0.15</v>
      </c>
      <c r="N76" s="20">
        <v>2.0625</v>
      </c>
      <c r="O76" s="20" t="e">
        <f>NA()</f>
        <v>#N/A</v>
      </c>
      <c r="P76" s="20" t="e">
        <f>NA()</f>
        <v>#N/A</v>
      </c>
      <c r="Q76" s="20" t="s">
        <v>188</v>
      </c>
      <c r="R76" s="104" t="s">
        <v>197</v>
      </c>
      <c r="S76" s="20">
        <v>2021</v>
      </c>
      <c r="T76" s="84" t="s">
        <v>470</v>
      </c>
      <c r="U76" s="102" t="s">
        <v>468</v>
      </c>
      <c r="V76" s="32" t="s">
        <v>655</v>
      </c>
      <c r="W76" s="90"/>
      <c r="X76" s="112">
        <f t="shared" si="34"/>
        <v>-7</v>
      </c>
      <c r="Y76" s="112" t="e">
        <f t="shared" si="35"/>
        <v>#N/A</v>
      </c>
      <c r="Z76" s="11" t="e">
        <f t="shared" si="36"/>
        <v>#N/A</v>
      </c>
      <c r="AA76" s="11" t="e">
        <f t="shared" si="37"/>
        <v>#N/A</v>
      </c>
      <c r="AB76" s="11" t="e">
        <f t="shared" si="38"/>
        <v>#N/A</v>
      </c>
      <c r="AC76" s="11" t="e">
        <f t="shared" si="39"/>
        <v>#N/A</v>
      </c>
      <c r="AD76" s="11" t="e">
        <f t="shared" si="40"/>
        <v>#N/A</v>
      </c>
      <c r="AE76" s="11">
        <f t="shared" si="41"/>
        <v>8.5</v>
      </c>
      <c r="AF76" s="11" t="e">
        <f t="shared" si="42"/>
        <v>#N/A</v>
      </c>
      <c r="AG76" s="11" t="e">
        <f t="shared" si="43"/>
        <v>#N/A</v>
      </c>
      <c r="AH76" s="11" t="e">
        <f t="shared" si="44"/>
        <v>#N/A</v>
      </c>
      <c r="AI76" s="11" t="e">
        <f t="shared" si="45"/>
        <v>#N/A</v>
      </c>
      <c r="AJ76" s="11" t="e">
        <f t="shared" si="46"/>
        <v>#N/A</v>
      </c>
      <c r="AK76" s="11" t="e">
        <f t="shared" si="47"/>
        <v>#N/A</v>
      </c>
      <c r="AL76" s="11">
        <f t="shared" si="48"/>
        <v>-7</v>
      </c>
      <c r="AM76" s="11" t="e">
        <f t="shared" si="49"/>
        <v>#N/A</v>
      </c>
      <c r="AN76" s="11" t="e">
        <f t="shared" si="50"/>
        <v>#N/A</v>
      </c>
      <c r="AO76" s="11" t="e">
        <f t="shared" si="51"/>
        <v>#N/A</v>
      </c>
      <c r="AP76" s="11" t="e">
        <f t="shared" si="52"/>
        <v>#N/A</v>
      </c>
      <c r="AQ76" s="11" t="e">
        <f t="shared" si="53"/>
        <v>#N/A</v>
      </c>
      <c r="AR76" s="11" t="e">
        <f t="shared" si="54"/>
        <v>#N/A</v>
      </c>
      <c r="AS76" s="11" t="e">
        <f t="shared" si="55"/>
        <v>#N/A</v>
      </c>
      <c r="AT76" s="11">
        <f t="shared" si="56"/>
        <v>8.5</v>
      </c>
      <c r="AU76" s="11" t="e">
        <f t="shared" si="57"/>
        <v>#N/A</v>
      </c>
      <c r="AV76" s="11" t="e">
        <f t="shared" si="58"/>
        <v>#N/A</v>
      </c>
      <c r="AW76" s="11" t="e">
        <f t="shared" si="59"/>
        <v>#N/A</v>
      </c>
      <c r="AX76" s="11"/>
      <c r="AY76" t="s">
        <v>473</v>
      </c>
    </row>
    <row r="77" spans="1:51" x14ac:dyDescent="0.45">
      <c r="A77" s="104">
        <v>26</v>
      </c>
      <c r="B77" s="20">
        <v>300.10000000000002</v>
      </c>
      <c r="C77" s="11">
        <v>300.10000000000002</v>
      </c>
      <c r="D77" s="20">
        <v>1</v>
      </c>
      <c r="E77" s="20">
        <v>100</v>
      </c>
      <c r="F77" s="20">
        <v>7</v>
      </c>
      <c r="G77" s="83" t="e">
        <f>NA()</f>
        <v>#N/A</v>
      </c>
      <c r="H77" s="83" t="e">
        <f>NA()</f>
        <v>#N/A</v>
      </c>
      <c r="I77" s="102">
        <v>7</v>
      </c>
      <c r="J77" s="84">
        <v>-1</v>
      </c>
      <c r="K77" s="20" t="e">
        <f>NA()</f>
        <v>#N/A</v>
      </c>
      <c r="L77" s="20" t="e">
        <f>NA()</f>
        <v>#N/A</v>
      </c>
      <c r="M77" s="20">
        <v>0.11</v>
      </c>
      <c r="N77" s="20">
        <v>4</v>
      </c>
      <c r="O77" s="20" t="e">
        <f>NA()</f>
        <v>#N/A</v>
      </c>
      <c r="P77" s="20" t="e">
        <f>NA()</f>
        <v>#N/A</v>
      </c>
      <c r="Q77" s="20" t="s">
        <v>188</v>
      </c>
      <c r="R77" s="104" t="s">
        <v>197</v>
      </c>
      <c r="S77" s="20">
        <v>2017</v>
      </c>
      <c r="T77" s="84" t="s">
        <v>471</v>
      </c>
      <c r="U77" s="102" t="s">
        <v>199</v>
      </c>
      <c r="V77" s="32" t="s">
        <v>655</v>
      </c>
      <c r="W77" s="90"/>
      <c r="X77" s="112">
        <f t="shared" si="34"/>
        <v>-1</v>
      </c>
      <c r="Y77" s="112" t="e">
        <f t="shared" si="35"/>
        <v>#N/A</v>
      </c>
      <c r="Z77" s="11" t="e">
        <f t="shared" si="36"/>
        <v>#N/A</v>
      </c>
      <c r="AA77" s="11" t="e">
        <f t="shared" si="37"/>
        <v>#N/A</v>
      </c>
      <c r="AB77" s="11" t="e">
        <f t="shared" si="38"/>
        <v>#N/A</v>
      </c>
      <c r="AC77" s="11" t="e">
        <f t="shared" si="39"/>
        <v>#N/A</v>
      </c>
      <c r="AD77" s="11" t="e">
        <f t="shared" si="40"/>
        <v>#N/A</v>
      </c>
      <c r="AE77" s="11">
        <f t="shared" si="41"/>
        <v>7</v>
      </c>
      <c r="AF77" s="11" t="e">
        <f t="shared" si="42"/>
        <v>#N/A</v>
      </c>
      <c r="AG77" s="11" t="e">
        <f t="shared" si="43"/>
        <v>#N/A</v>
      </c>
      <c r="AH77" s="11" t="e">
        <f t="shared" si="44"/>
        <v>#N/A</v>
      </c>
      <c r="AI77" s="11" t="e">
        <f t="shared" si="45"/>
        <v>#N/A</v>
      </c>
      <c r="AJ77" s="11" t="e">
        <f t="shared" si="46"/>
        <v>#N/A</v>
      </c>
      <c r="AK77" s="11" t="e">
        <f t="shared" si="47"/>
        <v>#N/A</v>
      </c>
      <c r="AL77" s="11">
        <f t="shared" si="48"/>
        <v>-1</v>
      </c>
      <c r="AM77" s="11" t="e">
        <f t="shared" si="49"/>
        <v>#N/A</v>
      </c>
      <c r="AN77" s="11" t="e">
        <f t="shared" si="50"/>
        <v>#N/A</v>
      </c>
      <c r="AO77" s="11" t="e">
        <f t="shared" si="51"/>
        <v>#N/A</v>
      </c>
      <c r="AP77" s="11" t="e">
        <f t="shared" si="52"/>
        <v>#N/A</v>
      </c>
      <c r="AQ77" s="11" t="e">
        <f t="shared" si="53"/>
        <v>#N/A</v>
      </c>
      <c r="AR77" s="11" t="e">
        <f t="shared" si="54"/>
        <v>#N/A</v>
      </c>
      <c r="AS77" s="11" t="e">
        <f t="shared" si="55"/>
        <v>#N/A</v>
      </c>
      <c r="AT77" s="11">
        <f t="shared" si="56"/>
        <v>7</v>
      </c>
      <c r="AU77" s="11" t="e">
        <f t="shared" si="57"/>
        <v>#N/A</v>
      </c>
      <c r="AV77" s="11" t="e">
        <f t="shared" si="58"/>
        <v>#N/A</v>
      </c>
      <c r="AW77" s="11" t="e">
        <f t="shared" si="59"/>
        <v>#N/A</v>
      </c>
      <c r="AX77" s="11"/>
      <c r="AY77" t="s">
        <v>474</v>
      </c>
    </row>
    <row r="78" spans="1:51" x14ac:dyDescent="0.45">
      <c r="A78" s="104">
        <v>27</v>
      </c>
      <c r="B78" s="20">
        <v>301</v>
      </c>
      <c r="C78" s="11">
        <v>301</v>
      </c>
      <c r="D78" s="20">
        <v>1</v>
      </c>
      <c r="E78" s="20">
        <v>75</v>
      </c>
      <c r="F78" s="20">
        <v>-2</v>
      </c>
      <c r="G78" s="83" t="e">
        <f>NA()</f>
        <v>#N/A</v>
      </c>
      <c r="H78" s="83" t="e">
        <f>NA()</f>
        <v>#N/A</v>
      </c>
      <c r="I78" s="20" t="e">
        <f>NA()</f>
        <v>#N/A</v>
      </c>
      <c r="J78" s="84">
        <v>-15</v>
      </c>
      <c r="K78" s="20" t="e">
        <f>NA()</f>
        <v>#N/A</v>
      </c>
      <c r="L78" s="20" t="e">
        <f>NA()</f>
        <v>#N/A</v>
      </c>
      <c r="M78" s="20">
        <v>0.17799999999999999</v>
      </c>
      <c r="N78" s="20">
        <v>3.5</v>
      </c>
      <c r="O78" s="20" t="e">
        <f>NA()</f>
        <v>#N/A</v>
      </c>
      <c r="P78" s="20" t="e">
        <f>NA()</f>
        <v>#N/A</v>
      </c>
      <c r="Q78" s="20" t="s">
        <v>188</v>
      </c>
      <c r="R78" s="104" t="s">
        <v>197</v>
      </c>
      <c r="S78" s="20">
        <v>2019</v>
      </c>
      <c r="T78" s="84" t="s">
        <v>459</v>
      </c>
      <c r="U78" s="33" t="s">
        <v>200</v>
      </c>
      <c r="V78" s="33" t="s">
        <v>654</v>
      </c>
      <c r="W78" s="110"/>
      <c r="X78" s="112">
        <f t="shared" si="34"/>
        <v>-15</v>
      </c>
      <c r="Y78" s="112" t="e">
        <f t="shared" si="35"/>
        <v>#N/A</v>
      </c>
      <c r="Z78" s="11" t="e">
        <f t="shared" si="36"/>
        <v>#N/A</v>
      </c>
      <c r="AA78" s="11" t="e">
        <f t="shared" si="37"/>
        <v>#N/A</v>
      </c>
      <c r="AB78" s="11" t="e">
        <f t="shared" si="38"/>
        <v>#N/A</v>
      </c>
      <c r="AC78" s="11" t="e">
        <f t="shared" si="39"/>
        <v>#N/A</v>
      </c>
      <c r="AD78" s="11" t="e">
        <f t="shared" si="40"/>
        <v>#N/A</v>
      </c>
      <c r="AE78" s="11" t="e">
        <f t="shared" si="41"/>
        <v>#N/A</v>
      </c>
      <c r="AF78" s="11" t="e">
        <f t="shared" si="42"/>
        <v>#N/A</v>
      </c>
      <c r="AG78" s="11" t="e">
        <f t="shared" si="43"/>
        <v>#N/A</v>
      </c>
      <c r="AH78" s="11" t="e">
        <f t="shared" si="44"/>
        <v>#N/A</v>
      </c>
      <c r="AI78" s="11" t="e">
        <f t="shared" si="45"/>
        <v>#N/A</v>
      </c>
      <c r="AJ78" s="11" t="e">
        <f t="shared" si="46"/>
        <v>#N/A</v>
      </c>
      <c r="AK78" s="11" t="e">
        <f t="shared" si="47"/>
        <v>#N/A</v>
      </c>
      <c r="AL78" s="11">
        <f t="shared" si="48"/>
        <v>-15</v>
      </c>
      <c r="AM78" s="11" t="e">
        <f t="shared" si="49"/>
        <v>#N/A</v>
      </c>
      <c r="AN78" s="11" t="e">
        <f t="shared" si="50"/>
        <v>#N/A</v>
      </c>
      <c r="AO78" s="11" t="e">
        <f t="shared" si="51"/>
        <v>#N/A</v>
      </c>
      <c r="AP78" s="11" t="e">
        <f t="shared" si="52"/>
        <v>#N/A</v>
      </c>
      <c r="AQ78" s="11" t="e">
        <f t="shared" si="53"/>
        <v>#N/A</v>
      </c>
      <c r="AR78" s="11" t="e">
        <f t="shared" si="54"/>
        <v>#N/A</v>
      </c>
      <c r="AS78" s="11" t="e">
        <f t="shared" si="55"/>
        <v>#N/A</v>
      </c>
      <c r="AT78" s="11" t="e">
        <f t="shared" si="56"/>
        <v>#N/A</v>
      </c>
      <c r="AU78" s="11" t="e">
        <f t="shared" si="57"/>
        <v>#N/A</v>
      </c>
      <c r="AV78" s="11" t="e">
        <f t="shared" si="58"/>
        <v>#N/A</v>
      </c>
      <c r="AW78" s="11" t="e">
        <f t="shared" si="59"/>
        <v>#N/A</v>
      </c>
      <c r="AX78" s="11"/>
      <c r="AY78" t="s">
        <v>475</v>
      </c>
    </row>
    <row r="79" spans="1:51" x14ac:dyDescent="0.45">
      <c r="A79" s="104">
        <v>27</v>
      </c>
      <c r="B79" s="83" t="s">
        <v>405</v>
      </c>
      <c r="C79" s="11">
        <v>301</v>
      </c>
      <c r="D79" s="20">
        <v>1</v>
      </c>
      <c r="E79" s="20">
        <v>75</v>
      </c>
      <c r="F79" s="20" t="e">
        <f>NA()</f>
        <v>#N/A</v>
      </c>
      <c r="G79" s="83" t="e">
        <f>NA()</f>
        <v>#N/A</v>
      </c>
      <c r="H79" s="83" t="e">
        <f>NA()</f>
        <v>#N/A</v>
      </c>
      <c r="I79" s="72">
        <v>7.5</v>
      </c>
      <c r="J79" s="84">
        <v>7</v>
      </c>
      <c r="K79" s="20" t="e">
        <f>NA()</f>
        <v>#N/A</v>
      </c>
      <c r="L79" s="20" t="e">
        <f>NA()</f>
        <v>#N/A</v>
      </c>
      <c r="M79" s="20" t="e">
        <f>NA()</f>
        <v>#N/A</v>
      </c>
      <c r="N79" s="20" t="e">
        <f>NA()</f>
        <v>#N/A</v>
      </c>
      <c r="O79" s="20" t="e">
        <f>NA()</f>
        <v>#N/A</v>
      </c>
      <c r="P79" s="20" t="e">
        <f>NA()</f>
        <v>#N/A</v>
      </c>
      <c r="Q79" s="20" t="s">
        <v>176</v>
      </c>
      <c r="R79" s="104" t="s">
        <v>197</v>
      </c>
      <c r="S79" s="20">
        <v>2019</v>
      </c>
      <c r="T79" s="84" t="s">
        <v>461</v>
      </c>
      <c r="U79" s="32" t="s">
        <v>201</v>
      </c>
      <c r="V79" s="32" t="s">
        <v>655</v>
      </c>
      <c r="W79" s="110"/>
      <c r="X79" s="112">
        <f t="shared" si="34"/>
        <v>7</v>
      </c>
      <c r="Y79" s="112" t="e">
        <f t="shared" si="35"/>
        <v>#N/A</v>
      </c>
      <c r="Z79" s="11" t="e">
        <f t="shared" si="36"/>
        <v>#N/A</v>
      </c>
      <c r="AA79" s="11" t="e">
        <f t="shared" si="37"/>
        <v>#N/A</v>
      </c>
      <c r="AB79" s="11" t="e">
        <f t="shared" si="38"/>
        <v>#N/A</v>
      </c>
      <c r="AC79" s="11" t="e">
        <f t="shared" si="39"/>
        <v>#N/A</v>
      </c>
      <c r="AD79" s="11" t="e">
        <f t="shared" si="40"/>
        <v>#N/A</v>
      </c>
      <c r="AE79" s="11">
        <f t="shared" si="41"/>
        <v>7.5</v>
      </c>
      <c r="AF79" s="11" t="e">
        <f t="shared" si="42"/>
        <v>#N/A</v>
      </c>
      <c r="AG79" s="11" t="e">
        <f t="shared" si="43"/>
        <v>#N/A</v>
      </c>
      <c r="AH79" s="11" t="e">
        <f t="shared" si="44"/>
        <v>#N/A</v>
      </c>
      <c r="AI79" s="11" t="e">
        <f t="shared" si="45"/>
        <v>#N/A</v>
      </c>
      <c r="AJ79" s="11" t="e">
        <f t="shared" si="46"/>
        <v>#N/A</v>
      </c>
      <c r="AK79" s="11" t="e">
        <f t="shared" si="47"/>
        <v>#N/A</v>
      </c>
      <c r="AL79" s="11">
        <f t="shared" si="48"/>
        <v>7</v>
      </c>
      <c r="AM79" s="11" t="e">
        <f t="shared" si="49"/>
        <v>#N/A</v>
      </c>
      <c r="AN79" s="11" t="e">
        <f t="shared" si="50"/>
        <v>#N/A</v>
      </c>
      <c r="AO79" s="11" t="e">
        <f t="shared" si="51"/>
        <v>#N/A</v>
      </c>
      <c r="AP79" s="11" t="e">
        <f t="shared" si="52"/>
        <v>#N/A</v>
      </c>
      <c r="AQ79" s="11" t="e">
        <f t="shared" si="53"/>
        <v>#N/A</v>
      </c>
      <c r="AR79" s="11" t="e">
        <f t="shared" si="54"/>
        <v>#N/A</v>
      </c>
      <c r="AS79" s="11" t="e">
        <f t="shared" si="55"/>
        <v>#N/A</v>
      </c>
      <c r="AT79" s="11">
        <f t="shared" si="56"/>
        <v>7.5</v>
      </c>
      <c r="AU79" s="11" t="e">
        <f t="shared" si="57"/>
        <v>#N/A</v>
      </c>
      <c r="AV79" s="11" t="e">
        <f t="shared" si="58"/>
        <v>#N/A</v>
      </c>
      <c r="AW79" s="11" t="e">
        <f t="shared" si="59"/>
        <v>#N/A</v>
      </c>
      <c r="AX79" s="11"/>
      <c r="AY79" t="s">
        <v>475</v>
      </c>
    </row>
    <row r="80" spans="1:51" x14ac:dyDescent="0.45">
      <c r="A80" s="104">
        <v>28</v>
      </c>
      <c r="B80" s="83" t="s">
        <v>406</v>
      </c>
      <c r="C80" s="11">
        <v>241</v>
      </c>
      <c r="D80" s="20">
        <v>1</v>
      </c>
      <c r="E80" s="20">
        <v>240</v>
      </c>
      <c r="F80" s="20">
        <v>-2</v>
      </c>
      <c r="G80" s="83" t="e">
        <f>NA()</f>
        <v>#N/A</v>
      </c>
      <c r="H80" s="83" t="e">
        <f>NA()</f>
        <v>#N/A</v>
      </c>
      <c r="I80" s="20" t="e">
        <f>NA()</f>
        <v>#N/A</v>
      </c>
      <c r="J80" s="84">
        <v>-7</v>
      </c>
      <c r="K80" s="20" t="e">
        <f>NA()</f>
        <v>#N/A</v>
      </c>
      <c r="L80" s="20">
        <v>-5</v>
      </c>
      <c r="M80" s="20">
        <v>0.02</v>
      </c>
      <c r="N80" s="20">
        <v>0.75</v>
      </c>
      <c r="O80" s="20" t="e">
        <f>NA()</f>
        <v>#N/A</v>
      </c>
      <c r="P80" s="20" t="e">
        <f>NA()</f>
        <v>#N/A</v>
      </c>
      <c r="Q80" s="20" t="s">
        <v>188</v>
      </c>
      <c r="R80" s="104" t="s">
        <v>197</v>
      </c>
      <c r="S80" s="20">
        <v>2019</v>
      </c>
      <c r="T80" s="84" t="s">
        <v>459</v>
      </c>
      <c r="U80" s="103" t="s">
        <v>202</v>
      </c>
      <c r="V80" s="33" t="s">
        <v>654</v>
      </c>
      <c r="W80" s="90"/>
      <c r="X80" s="72">
        <f t="shared" si="34"/>
        <v>-7</v>
      </c>
      <c r="Y80" s="112" t="e">
        <f t="shared" si="35"/>
        <v>#N/A</v>
      </c>
      <c r="Z80" s="11" t="e">
        <f t="shared" si="36"/>
        <v>#N/A</v>
      </c>
      <c r="AA80" s="11" t="e">
        <f t="shared" si="37"/>
        <v>#N/A</v>
      </c>
      <c r="AB80" s="11" t="e">
        <f t="shared" si="38"/>
        <v>#N/A</v>
      </c>
      <c r="AC80" s="11" t="e">
        <f t="shared" si="39"/>
        <v>#N/A</v>
      </c>
      <c r="AD80" s="11" t="e">
        <f t="shared" si="40"/>
        <v>#N/A</v>
      </c>
      <c r="AE80" s="11" t="e">
        <f t="shared" si="41"/>
        <v>#N/A</v>
      </c>
      <c r="AF80" s="11" t="e">
        <f t="shared" si="42"/>
        <v>#N/A</v>
      </c>
      <c r="AG80" s="11" t="e">
        <f t="shared" si="43"/>
        <v>#N/A</v>
      </c>
      <c r="AH80" s="11" t="e">
        <f t="shared" si="44"/>
        <v>#N/A</v>
      </c>
      <c r="AI80" s="11" t="e">
        <f t="shared" si="45"/>
        <v>#N/A</v>
      </c>
      <c r="AJ80" s="11" t="e">
        <f t="shared" si="46"/>
        <v>#N/A</v>
      </c>
      <c r="AK80" s="11" t="e">
        <f t="shared" si="47"/>
        <v>#N/A</v>
      </c>
      <c r="AL80" s="11">
        <f t="shared" si="48"/>
        <v>-7</v>
      </c>
      <c r="AM80" s="11" t="e">
        <f t="shared" si="49"/>
        <v>#N/A</v>
      </c>
      <c r="AN80" s="11" t="e">
        <f t="shared" si="50"/>
        <v>#N/A</v>
      </c>
      <c r="AO80" s="11" t="e">
        <f t="shared" si="51"/>
        <v>#N/A</v>
      </c>
      <c r="AP80" s="11" t="e">
        <f t="shared" si="52"/>
        <v>#N/A</v>
      </c>
      <c r="AQ80" s="11" t="e">
        <f t="shared" si="53"/>
        <v>#N/A</v>
      </c>
      <c r="AR80" s="11" t="e">
        <f t="shared" si="54"/>
        <v>#N/A</v>
      </c>
      <c r="AS80" s="11" t="e">
        <f t="shared" si="55"/>
        <v>#N/A</v>
      </c>
      <c r="AT80" s="11" t="e">
        <f t="shared" si="56"/>
        <v>#N/A</v>
      </c>
      <c r="AU80" s="11" t="e">
        <f t="shared" si="57"/>
        <v>#N/A</v>
      </c>
      <c r="AV80" s="11" t="e">
        <f t="shared" si="58"/>
        <v>#N/A</v>
      </c>
      <c r="AW80" s="11" t="e">
        <f t="shared" si="59"/>
        <v>#N/A</v>
      </c>
      <c r="AX80" s="11"/>
      <c r="AY80" t="s">
        <v>476</v>
      </c>
    </row>
    <row r="81" spans="1:51" x14ac:dyDescent="0.45">
      <c r="A81" s="104">
        <v>29</v>
      </c>
      <c r="B81" s="83" t="s">
        <v>407</v>
      </c>
      <c r="C81" s="11">
        <v>300.05</v>
      </c>
      <c r="D81" s="20">
        <v>1</v>
      </c>
      <c r="E81" s="20">
        <v>150</v>
      </c>
      <c r="F81" s="20">
        <v>0</v>
      </c>
      <c r="G81" s="83" t="e">
        <f>NA()</f>
        <v>#N/A</v>
      </c>
      <c r="H81" s="83" t="e">
        <f>NA()</f>
        <v>#N/A</v>
      </c>
      <c r="I81" s="102">
        <v>20</v>
      </c>
      <c r="J81" s="84">
        <v>-20</v>
      </c>
      <c r="K81" s="20">
        <v>4</v>
      </c>
      <c r="L81" s="20" t="e">
        <f>NA()</f>
        <v>#N/A</v>
      </c>
      <c r="M81" s="20" t="e">
        <f>NA()</f>
        <v>#N/A</v>
      </c>
      <c r="N81" s="20" t="e">
        <f>NA()</f>
        <v>#N/A</v>
      </c>
      <c r="O81" s="20" t="e">
        <f>NA()</f>
        <v>#N/A</v>
      </c>
      <c r="P81" s="20" t="e">
        <f>NA()</f>
        <v>#N/A</v>
      </c>
      <c r="Q81" s="20" t="s">
        <v>176</v>
      </c>
      <c r="R81" s="104" t="s">
        <v>197</v>
      </c>
      <c r="S81" s="20">
        <v>2010</v>
      </c>
      <c r="T81" s="84" t="s">
        <v>472</v>
      </c>
      <c r="U81" s="103" t="s">
        <v>445</v>
      </c>
      <c r="V81" s="33" t="s">
        <v>654</v>
      </c>
      <c r="W81" s="90"/>
      <c r="X81" s="72">
        <f t="shared" si="34"/>
        <v>-20</v>
      </c>
      <c r="Y81" s="112" t="e">
        <f t="shared" si="35"/>
        <v>#N/A</v>
      </c>
      <c r="Z81" s="11" t="e">
        <f t="shared" si="36"/>
        <v>#N/A</v>
      </c>
      <c r="AA81" s="11" t="e">
        <f t="shared" si="37"/>
        <v>#N/A</v>
      </c>
      <c r="AB81" s="11" t="e">
        <f t="shared" si="38"/>
        <v>#N/A</v>
      </c>
      <c r="AC81" s="11" t="e">
        <f t="shared" si="39"/>
        <v>#N/A</v>
      </c>
      <c r="AD81" s="11" t="e">
        <f t="shared" si="40"/>
        <v>#N/A</v>
      </c>
      <c r="AE81" s="11">
        <f t="shared" si="41"/>
        <v>20</v>
      </c>
      <c r="AF81" s="11" t="e">
        <f t="shared" si="42"/>
        <v>#N/A</v>
      </c>
      <c r="AG81" s="11" t="e">
        <f t="shared" si="43"/>
        <v>#N/A</v>
      </c>
      <c r="AH81" s="11" t="e">
        <f t="shared" si="44"/>
        <v>#N/A</v>
      </c>
      <c r="AI81" s="11" t="e">
        <f t="shared" si="45"/>
        <v>#N/A</v>
      </c>
      <c r="AJ81" s="11" t="e">
        <f t="shared" si="46"/>
        <v>#N/A</v>
      </c>
      <c r="AK81" s="11" t="e">
        <f t="shared" si="47"/>
        <v>#N/A</v>
      </c>
      <c r="AL81" s="11">
        <f t="shared" si="48"/>
        <v>-20</v>
      </c>
      <c r="AM81" s="11" t="e">
        <f t="shared" si="49"/>
        <v>#N/A</v>
      </c>
      <c r="AN81" s="11" t="e">
        <f t="shared" si="50"/>
        <v>#N/A</v>
      </c>
      <c r="AO81" s="11" t="e">
        <f t="shared" si="51"/>
        <v>#N/A</v>
      </c>
      <c r="AP81" s="11" t="e">
        <f t="shared" si="52"/>
        <v>#N/A</v>
      </c>
      <c r="AQ81" s="11" t="e">
        <f t="shared" si="53"/>
        <v>#N/A</v>
      </c>
      <c r="AR81" s="11" t="e">
        <f t="shared" si="54"/>
        <v>#N/A</v>
      </c>
      <c r="AS81" s="11" t="e">
        <f t="shared" si="55"/>
        <v>#N/A</v>
      </c>
      <c r="AT81" s="11" t="e">
        <f t="shared" si="56"/>
        <v>#N/A</v>
      </c>
      <c r="AU81" s="11">
        <f t="shared" si="57"/>
        <v>20</v>
      </c>
      <c r="AV81" s="11" t="e">
        <f t="shared" si="58"/>
        <v>#N/A</v>
      </c>
      <c r="AW81" s="11" t="e">
        <f t="shared" si="59"/>
        <v>#N/A</v>
      </c>
      <c r="AX81" s="11"/>
      <c r="AY81" t="s">
        <v>477</v>
      </c>
    </row>
    <row r="82" spans="1:51" x14ac:dyDescent="0.45">
      <c r="A82" s="104">
        <v>29</v>
      </c>
      <c r="B82" s="83" t="s">
        <v>408</v>
      </c>
      <c r="C82" s="11">
        <v>300.05</v>
      </c>
      <c r="D82" s="20">
        <v>1</v>
      </c>
      <c r="E82" s="20">
        <v>150</v>
      </c>
      <c r="F82" s="20">
        <v>0</v>
      </c>
      <c r="G82" s="83" t="e">
        <f>NA()</f>
        <v>#N/A</v>
      </c>
      <c r="H82" s="83" t="e">
        <f>NA()</f>
        <v>#N/A</v>
      </c>
      <c r="I82" s="102">
        <v>12</v>
      </c>
      <c r="J82" s="84">
        <v>-12</v>
      </c>
      <c r="K82" s="20">
        <v>4</v>
      </c>
      <c r="L82" s="20" t="e">
        <f>NA()</f>
        <v>#N/A</v>
      </c>
      <c r="M82" s="20" t="e">
        <f>NA()</f>
        <v>#N/A</v>
      </c>
      <c r="N82" s="20" t="e">
        <f>NA()</f>
        <v>#N/A</v>
      </c>
      <c r="O82" s="20" t="e">
        <f>NA()</f>
        <v>#N/A</v>
      </c>
      <c r="P82" s="20" t="e">
        <f>NA()</f>
        <v>#N/A</v>
      </c>
      <c r="Q82" s="20" t="s">
        <v>176</v>
      </c>
      <c r="R82" s="104" t="s">
        <v>197</v>
      </c>
      <c r="S82" s="20">
        <v>2010</v>
      </c>
      <c r="T82" s="84" t="s">
        <v>472</v>
      </c>
      <c r="U82" s="103" t="s">
        <v>444</v>
      </c>
      <c r="V82" s="33" t="s">
        <v>654</v>
      </c>
      <c r="W82" s="90"/>
      <c r="X82" s="72">
        <f t="shared" si="34"/>
        <v>-12</v>
      </c>
      <c r="Y82" s="112" t="e">
        <f t="shared" si="35"/>
        <v>#N/A</v>
      </c>
      <c r="Z82" s="11" t="e">
        <f t="shared" si="36"/>
        <v>#N/A</v>
      </c>
      <c r="AA82" s="11" t="e">
        <f t="shared" si="37"/>
        <v>#N/A</v>
      </c>
      <c r="AB82" s="11" t="e">
        <f t="shared" si="38"/>
        <v>#N/A</v>
      </c>
      <c r="AC82" s="11" t="e">
        <f t="shared" si="39"/>
        <v>#N/A</v>
      </c>
      <c r="AD82" s="11" t="e">
        <f t="shared" si="40"/>
        <v>#N/A</v>
      </c>
      <c r="AE82" s="11">
        <f t="shared" si="41"/>
        <v>12</v>
      </c>
      <c r="AF82" s="11" t="e">
        <f t="shared" si="42"/>
        <v>#N/A</v>
      </c>
      <c r="AG82" s="11" t="e">
        <f t="shared" si="43"/>
        <v>#N/A</v>
      </c>
      <c r="AH82" s="11" t="e">
        <f t="shared" si="44"/>
        <v>#N/A</v>
      </c>
      <c r="AI82" s="11" t="e">
        <f t="shared" si="45"/>
        <v>#N/A</v>
      </c>
      <c r="AJ82" s="11" t="e">
        <f t="shared" si="46"/>
        <v>#N/A</v>
      </c>
      <c r="AK82" s="11" t="e">
        <f t="shared" si="47"/>
        <v>#N/A</v>
      </c>
      <c r="AL82" s="11">
        <f t="shared" si="48"/>
        <v>-12</v>
      </c>
      <c r="AM82" s="11" t="e">
        <f t="shared" si="49"/>
        <v>#N/A</v>
      </c>
      <c r="AN82" s="11" t="e">
        <f t="shared" si="50"/>
        <v>#N/A</v>
      </c>
      <c r="AO82" s="11" t="e">
        <f t="shared" si="51"/>
        <v>#N/A</v>
      </c>
      <c r="AP82" s="11" t="e">
        <f t="shared" si="52"/>
        <v>#N/A</v>
      </c>
      <c r="AQ82" s="11" t="e">
        <f t="shared" si="53"/>
        <v>#N/A</v>
      </c>
      <c r="AR82" s="11" t="e">
        <f t="shared" si="54"/>
        <v>#N/A</v>
      </c>
      <c r="AS82" s="11" t="e">
        <f t="shared" si="55"/>
        <v>#N/A</v>
      </c>
      <c r="AT82" s="11" t="e">
        <f t="shared" si="56"/>
        <v>#N/A</v>
      </c>
      <c r="AU82" s="11">
        <f t="shared" si="57"/>
        <v>12</v>
      </c>
      <c r="AV82" s="11" t="e">
        <f t="shared" si="58"/>
        <v>#N/A</v>
      </c>
      <c r="AW82" s="11" t="e">
        <f t="shared" si="59"/>
        <v>#N/A</v>
      </c>
      <c r="AX82" s="11"/>
      <c r="AY82" t="s">
        <v>477</v>
      </c>
    </row>
    <row r="83" spans="1:51" x14ac:dyDescent="0.45">
      <c r="A83" s="104">
        <v>29</v>
      </c>
      <c r="B83" s="83" t="s">
        <v>409</v>
      </c>
      <c r="C83" s="11">
        <v>300.05</v>
      </c>
      <c r="D83" s="20">
        <v>1</v>
      </c>
      <c r="E83" s="20">
        <v>150</v>
      </c>
      <c r="F83" s="20">
        <v>0</v>
      </c>
      <c r="G83" s="83" t="e">
        <f>NA()</f>
        <v>#N/A</v>
      </c>
      <c r="H83" s="83" t="e">
        <f>NA()</f>
        <v>#N/A</v>
      </c>
      <c r="I83" s="102">
        <v>7.6</v>
      </c>
      <c r="J83" s="84">
        <v>3</v>
      </c>
      <c r="K83" s="20">
        <v>4</v>
      </c>
      <c r="L83" s="20" t="e">
        <f>NA()</f>
        <v>#N/A</v>
      </c>
      <c r="M83" s="20" t="e">
        <f>NA()</f>
        <v>#N/A</v>
      </c>
      <c r="N83" s="20" t="e">
        <f>NA()</f>
        <v>#N/A</v>
      </c>
      <c r="O83" s="20" t="e">
        <f>NA()</f>
        <v>#N/A</v>
      </c>
      <c r="P83" s="20" t="e">
        <f>NA()</f>
        <v>#N/A</v>
      </c>
      <c r="Q83" s="20" t="s">
        <v>176</v>
      </c>
      <c r="R83" s="104" t="s">
        <v>197</v>
      </c>
      <c r="S83" s="20">
        <v>2010</v>
      </c>
      <c r="T83" s="84" t="s">
        <v>491</v>
      </c>
      <c r="U83" s="102" t="s">
        <v>203</v>
      </c>
      <c r="V83" s="32" t="s">
        <v>655</v>
      </c>
      <c r="W83" s="90"/>
      <c r="X83" s="112">
        <f t="shared" si="34"/>
        <v>3</v>
      </c>
      <c r="Y83" s="112" t="e">
        <f t="shared" si="35"/>
        <v>#N/A</v>
      </c>
      <c r="Z83" s="11" t="e">
        <f t="shared" si="36"/>
        <v>#N/A</v>
      </c>
      <c r="AA83" s="11" t="e">
        <f t="shared" si="37"/>
        <v>#N/A</v>
      </c>
      <c r="AB83" s="11" t="e">
        <f t="shared" si="38"/>
        <v>#N/A</v>
      </c>
      <c r="AC83" s="11" t="e">
        <f t="shared" si="39"/>
        <v>#N/A</v>
      </c>
      <c r="AD83" s="11" t="e">
        <f t="shared" si="40"/>
        <v>#N/A</v>
      </c>
      <c r="AE83" s="11">
        <f t="shared" si="41"/>
        <v>7.6</v>
      </c>
      <c r="AF83" s="11" t="e">
        <f t="shared" si="42"/>
        <v>#N/A</v>
      </c>
      <c r="AG83" s="11" t="e">
        <f t="shared" si="43"/>
        <v>#N/A</v>
      </c>
      <c r="AH83" s="11" t="e">
        <f t="shared" si="44"/>
        <v>#N/A</v>
      </c>
      <c r="AI83" s="11" t="e">
        <f t="shared" si="45"/>
        <v>#N/A</v>
      </c>
      <c r="AJ83" s="11" t="e">
        <f t="shared" si="46"/>
        <v>#N/A</v>
      </c>
      <c r="AK83" s="11" t="e">
        <f t="shared" si="47"/>
        <v>#N/A</v>
      </c>
      <c r="AL83" s="11">
        <f t="shared" si="48"/>
        <v>3</v>
      </c>
      <c r="AM83" s="11" t="e">
        <f t="shared" si="49"/>
        <v>#N/A</v>
      </c>
      <c r="AN83" s="11" t="e">
        <f t="shared" si="50"/>
        <v>#N/A</v>
      </c>
      <c r="AO83" s="11" t="e">
        <f t="shared" si="51"/>
        <v>#N/A</v>
      </c>
      <c r="AP83" s="11" t="e">
        <f t="shared" si="52"/>
        <v>#N/A</v>
      </c>
      <c r="AQ83" s="11" t="e">
        <f t="shared" si="53"/>
        <v>#N/A</v>
      </c>
      <c r="AR83" s="11" t="e">
        <f t="shared" si="54"/>
        <v>#N/A</v>
      </c>
      <c r="AS83" s="11" t="e">
        <f t="shared" si="55"/>
        <v>#N/A</v>
      </c>
      <c r="AT83" s="11">
        <f t="shared" si="56"/>
        <v>7.6</v>
      </c>
      <c r="AU83" s="11" t="e">
        <f t="shared" si="57"/>
        <v>#N/A</v>
      </c>
      <c r="AV83" s="11" t="e">
        <f t="shared" si="58"/>
        <v>#N/A</v>
      </c>
      <c r="AW83" s="11" t="e">
        <f t="shared" si="59"/>
        <v>#N/A</v>
      </c>
      <c r="AX83" s="11"/>
      <c r="AY83" t="s">
        <v>477</v>
      </c>
    </row>
    <row r="84" spans="1:51" x14ac:dyDescent="0.45">
      <c r="A84" s="104">
        <v>30</v>
      </c>
      <c r="B84" s="83" t="s">
        <v>410</v>
      </c>
      <c r="C84" s="11">
        <v>300.10000000000002</v>
      </c>
      <c r="D84" s="20">
        <v>1</v>
      </c>
      <c r="E84" s="20">
        <v>300</v>
      </c>
      <c r="F84" s="20">
        <v>-12</v>
      </c>
      <c r="G84" s="83" t="e">
        <f>NA()</f>
        <v>#N/A</v>
      </c>
      <c r="H84" s="83" t="e">
        <f>NA()</f>
        <v>#N/A</v>
      </c>
      <c r="I84" s="20" t="e">
        <f>NA()</f>
        <v>#N/A</v>
      </c>
      <c r="J84" s="84">
        <v>15</v>
      </c>
      <c r="K84" s="20" t="e">
        <f>NA()</f>
        <v>#N/A</v>
      </c>
      <c r="L84" s="20" t="e">
        <f>NA()</f>
        <v>#N/A</v>
      </c>
      <c r="M84" s="20" t="e">
        <f>NA()</f>
        <v>#N/A</v>
      </c>
      <c r="N84" s="20">
        <v>1</v>
      </c>
      <c r="O84" s="20" t="e">
        <f>NA()</f>
        <v>#N/A</v>
      </c>
      <c r="P84" s="20" t="e">
        <f>NA()</f>
        <v>#N/A</v>
      </c>
      <c r="Q84" s="20" t="s">
        <v>188</v>
      </c>
      <c r="R84" s="104" t="s">
        <v>197</v>
      </c>
      <c r="S84" s="20">
        <v>2011</v>
      </c>
      <c r="T84" s="84" t="s">
        <v>489</v>
      </c>
      <c r="U84" s="102" t="s">
        <v>204</v>
      </c>
      <c r="V84" s="32" t="s">
        <v>655</v>
      </c>
      <c r="W84" s="90"/>
      <c r="X84" s="112">
        <f t="shared" si="34"/>
        <v>15</v>
      </c>
      <c r="Y84" s="112" t="e">
        <f t="shared" si="35"/>
        <v>#N/A</v>
      </c>
      <c r="Z84" s="11" t="e">
        <f t="shared" si="36"/>
        <v>#N/A</v>
      </c>
      <c r="AA84" s="11" t="e">
        <f t="shared" si="37"/>
        <v>#N/A</v>
      </c>
      <c r="AB84" s="11" t="e">
        <f t="shared" si="38"/>
        <v>#N/A</v>
      </c>
      <c r="AC84" s="11" t="e">
        <f t="shared" si="39"/>
        <v>#N/A</v>
      </c>
      <c r="AD84" s="11" t="e">
        <f t="shared" si="40"/>
        <v>#N/A</v>
      </c>
      <c r="AE84" s="11" t="e">
        <f t="shared" si="41"/>
        <v>#N/A</v>
      </c>
      <c r="AF84" s="11" t="e">
        <f t="shared" si="42"/>
        <v>#N/A</v>
      </c>
      <c r="AG84" s="11" t="e">
        <f t="shared" si="43"/>
        <v>#N/A</v>
      </c>
      <c r="AH84" s="11" t="e">
        <f t="shared" si="44"/>
        <v>#N/A</v>
      </c>
      <c r="AI84" s="11" t="e">
        <f t="shared" si="45"/>
        <v>#N/A</v>
      </c>
      <c r="AJ84" s="11" t="e">
        <f t="shared" si="46"/>
        <v>#N/A</v>
      </c>
      <c r="AK84" s="11" t="e">
        <f t="shared" si="47"/>
        <v>#N/A</v>
      </c>
      <c r="AL84" s="11">
        <f t="shared" si="48"/>
        <v>15</v>
      </c>
      <c r="AM84" s="11" t="e">
        <f t="shared" si="49"/>
        <v>#N/A</v>
      </c>
      <c r="AN84" s="11" t="e">
        <f t="shared" si="50"/>
        <v>#N/A</v>
      </c>
      <c r="AO84" s="11" t="e">
        <f t="shared" si="51"/>
        <v>#N/A</v>
      </c>
      <c r="AP84" s="11" t="e">
        <f t="shared" si="52"/>
        <v>#N/A</v>
      </c>
      <c r="AQ84" s="11" t="e">
        <f t="shared" si="53"/>
        <v>#N/A</v>
      </c>
      <c r="AR84" s="11" t="e">
        <f t="shared" si="54"/>
        <v>#N/A</v>
      </c>
      <c r="AS84" s="11" t="e">
        <f t="shared" si="55"/>
        <v>#N/A</v>
      </c>
      <c r="AT84" s="11" t="e">
        <f t="shared" si="56"/>
        <v>#N/A</v>
      </c>
      <c r="AU84" s="11" t="e">
        <f t="shared" si="57"/>
        <v>#N/A</v>
      </c>
      <c r="AV84" s="11" t="e">
        <f t="shared" si="58"/>
        <v>#N/A</v>
      </c>
      <c r="AW84" s="11" t="e">
        <f t="shared" si="59"/>
        <v>#N/A</v>
      </c>
      <c r="AX84" s="11"/>
      <c r="AY84" t="s">
        <v>478</v>
      </c>
    </row>
    <row r="85" spans="1:51" x14ac:dyDescent="0.45">
      <c r="A85" s="104">
        <v>30</v>
      </c>
      <c r="B85" s="83" t="s">
        <v>411</v>
      </c>
      <c r="C85" s="11">
        <v>300.10000000000002</v>
      </c>
      <c r="D85" s="20">
        <v>1</v>
      </c>
      <c r="E85" s="20">
        <v>100</v>
      </c>
      <c r="F85" s="20">
        <v>8</v>
      </c>
      <c r="G85" s="83" t="e">
        <f>NA()</f>
        <v>#N/A</v>
      </c>
      <c r="H85" s="83" t="e">
        <f>NA()</f>
        <v>#N/A</v>
      </c>
      <c r="I85" s="20" t="e">
        <f>NA()</f>
        <v>#N/A</v>
      </c>
      <c r="J85" s="84">
        <v>13.7</v>
      </c>
      <c r="K85" s="20" t="e">
        <f>NA()</f>
        <v>#N/A</v>
      </c>
      <c r="L85" s="20" t="e">
        <f>NA()</f>
        <v>#N/A</v>
      </c>
      <c r="M85" s="20" t="e">
        <f>NA()</f>
        <v>#N/A</v>
      </c>
      <c r="N85" s="20">
        <v>1.25</v>
      </c>
      <c r="O85" s="20" t="e">
        <f>NA()</f>
        <v>#N/A</v>
      </c>
      <c r="P85" s="20" t="e">
        <f>NA()</f>
        <v>#N/A</v>
      </c>
      <c r="Q85" s="20" t="s">
        <v>188</v>
      </c>
      <c r="R85" s="104" t="s">
        <v>197</v>
      </c>
      <c r="S85" s="20">
        <v>2011</v>
      </c>
      <c r="T85" s="84" t="s">
        <v>490</v>
      </c>
      <c r="U85" s="102" t="s">
        <v>205</v>
      </c>
      <c r="V85" s="32" t="s">
        <v>655</v>
      </c>
      <c r="W85" s="90"/>
      <c r="X85" s="112">
        <f t="shared" si="34"/>
        <v>13.7</v>
      </c>
      <c r="Y85" s="112" t="e">
        <f t="shared" si="35"/>
        <v>#N/A</v>
      </c>
      <c r="Z85" s="11" t="e">
        <f t="shared" si="36"/>
        <v>#N/A</v>
      </c>
      <c r="AA85" s="11" t="e">
        <f t="shared" si="37"/>
        <v>#N/A</v>
      </c>
      <c r="AB85" s="11" t="e">
        <f t="shared" si="38"/>
        <v>#N/A</v>
      </c>
      <c r="AC85" s="11" t="e">
        <f t="shared" si="39"/>
        <v>#N/A</v>
      </c>
      <c r="AD85" s="11" t="e">
        <f t="shared" si="40"/>
        <v>#N/A</v>
      </c>
      <c r="AE85" s="11" t="e">
        <f t="shared" si="41"/>
        <v>#N/A</v>
      </c>
      <c r="AF85" s="11" t="e">
        <f t="shared" si="42"/>
        <v>#N/A</v>
      </c>
      <c r="AG85" s="11" t="e">
        <f t="shared" si="43"/>
        <v>#N/A</v>
      </c>
      <c r="AH85" s="11" t="e">
        <f t="shared" si="44"/>
        <v>#N/A</v>
      </c>
      <c r="AI85" s="11" t="e">
        <f t="shared" si="45"/>
        <v>#N/A</v>
      </c>
      <c r="AJ85" s="11" t="e">
        <f t="shared" si="46"/>
        <v>#N/A</v>
      </c>
      <c r="AK85" s="11" t="e">
        <f t="shared" si="47"/>
        <v>#N/A</v>
      </c>
      <c r="AL85" s="11">
        <f t="shared" si="48"/>
        <v>13.7</v>
      </c>
      <c r="AM85" s="11" t="e">
        <f t="shared" si="49"/>
        <v>#N/A</v>
      </c>
      <c r="AN85" s="11" t="e">
        <f t="shared" si="50"/>
        <v>#N/A</v>
      </c>
      <c r="AO85" s="11" t="e">
        <f t="shared" si="51"/>
        <v>#N/A</v>
      </c>
      <c r="AP85" s="11" t="e">
        <f t="shared" si="52"/>
        <v>#N/A</v>
      </c>
      <c r="AQ85" s="11" t="e">
        <f t="shared" si="53"/>
        <v>#N/A</v>
      </c>
      <c r="AR85" s="11" t="e">
        <f t="shared" si="54"/>
        <v>#N/A</v>
      </c>
      <c r="AS85" s="11" t="e">
        <f t="shared" si="55"/>
        <v>#N/A</v>
      </c>
      <c r="AT85" s="11" t="e">
        <f t="shared" si="56"/>
        <v>#N/A</v>
      </c>
      <c r="AU85" s="11" t="e">
        <f t="shared" si="57"/>
        <v>#N/A</v>
      </c>
      <c r="AV85" s="11" t="e">
        <f t="shared" si="58"/>
        <v>#N/A</v>
      </c>
      <c r="AW85" s="11" t="e">
        <f t="shared" si="59"/>
        <v>#N/A</v>
      </c>
      <c r="AX85" s="11"/>
      <c r="AY85" t="s">
        <v>478</v>
      </c>
    </row>
    <row r="86" spans="1:51" x14ac:dyDescent="0.45">
      <c r="A86" s="104">
        <v>30</v>
      </c>
      <c r="B86" s="83" t="s">
        <v>412</v>
      </c>
      <c r="C86" s="11">
        <v>600.1</v>
      </c>
      <c r="D86" s="20">
        <v>1</v>
      </c>
      <c r="E86" s="20">
        <v>100</v>
      </c>
      <c r="F86" s="20">
        <v>0</v>
      </c>
      <c r="G86" s="83" t="e">
        <f>NA()</f>
        <v>#N/A</v>
      </c>
      <c r="H86" s="83" t="e">
        <f>NA()</f>
        <v>#N/A</v>
      </c>
      <c r="I86" s="20" t="e">
        <f>NA()</f>
        <v>#N/A</v>
      </c>
      <c r="J86" s="84">
        <v>-11.2</v>
      </c>
      <c r="K86" s="20" t="e">
        <f>NA()</f>
        <v>#N/A</v>
      </c>
      <c r="L86" s="20" t="e">
        <f>NA()</f>
        <v>#N/A</v>
      </c>
      <c r="M86" s="20">
        <v>7.2800000000000004E-2</v>
      </c>
      <c r="N86" s="20">
        <v>0.875</v>
      </c>
      <c r="O86" s="20" t="e">
        <f>NA()</f>
        <v>#N/A</v>
      </c>
      <c r="P86" s="20" t="e">
        <f>NA()</f>
        <v>#N/A</v>
      </c>
      <c r="Q86" s="20" t="s">
        <v>188</v>
      </c>
      <c r="R86" s="104" t="s">
        <v>197</v>
      </c>
      <c r="S86" s="20">
        <v>2016</v>
      </c>
      <c r="T86" s="84" t="s">
        <v>459</v>
      </c>
      <c r="U86" s="103" t="s">
        <v>206</v>
      </c>
      <c r="V86" s="33" t="s">
        <v>654</v>
      </c>
      <c r="W86" s="90"/>
      <c r="X86" s="112">
        <f t="shared" si="34"/>
        <v>-11.2</v>
      </c>
      <c r="Y86" s="112" t="e">
        <f t="shared" si="35"/>
        <v>#N/A</v>
      </c>
      <c r="Z86" s="11" t="e">
        <f t="shared" si="36"/>
        <v>#N/A</v>
      </c>
      <c r="AA86" s="11" t="e">
        <f t="shared" si="37"/>
        <v>#N/A</v>
      </c>
      <c r="AB86" s="11" t="e">
        <f t="shared" si="38"/>
        <v>#N/A</v>
      </c>
      <c r="AC86" s="11" t="e">
        <f t="shared" si="39"/>
        <v>#N/A</v>
      </c>
      <c r="AD86" s="11" t="e">
        <f t="shared" si="40"/>
        <v>#N/A</v>
      </c>
      <c r="AE86" s="11" t="e">
        <f t="shared" si="41"/>
        <v>#N/A</v>
      </c>
      <c r="AF86" s="11" t="e">
        <f t="shared" si="42"/>
        <v>#N/A</v>
      </c>
      <c r="AG86" s="11" t="e">
        <f t="shared" si="43"/>
        <v>#N/A</v>
      </c>
      <c r="AH86" s="11" t="e">
        <f t="shared" si="44"/>
        <v>#N/A</v>
      </c>
      <c r="AI86" s="11" t="e">
        <f t="shared" si="45"/>
        <v>#N/A</v>
      </c>
      <c r="AJ86" s="11" t="e">
        <f t="shared" si="46"/>
        <v>#N/A</v>
      </c>
      <c r="AK86" s="11" t="e">
        <f t="shared" si="47"/>
        <v>#N/A</v>
      </c>
      <c r="AL86" s="11">
        <f t="shared" si="48"/>
        <v>-11.2</v>
      </c>
      <c r="AM86" s="11" t="e">
        <f t="shared" si="49"/>
        <v>#N/A</v>
      </c>
      <c r="AN86" s="11" t="e">
        <f t="shared" si="50"/>
        <v>#N/A</v>
      </c>
      <c r="AO86" s="11" t="e">
        <f t="shared" si="51"/>
        <v>#N/A</v>
      </c>
      <c r="AP86" s="11" t="e">
        <f t="shared" si="52"/>
        <v>#N/A</v>
      </c>
      <c r="AQ86" s="11" t="e">
        <f t="shared" si="53"/>
        <v>#N/A</v>
      </c>
      <c r="AR86" s="11" t="e">
        <f t="shared" si="54"/>
        <v>#N/A</v>
      </c>
      <c r="AS86" s="11" t="e">
        <f t="shared" si="55"/>
        <v>#N/A</v>
      </c>
      <c r="AT86" s="11" t="e">
        <f t="shared" si="56"/>
        <v>#N/A</v>
      </c>
      <c r="AU86" s="11" t="e">
        <f t="shared" si="57"/>
        <v>#N/A</v>
      </c>
      <c r="AV86" s="11" t="e">
        <f t="shared" si="58"/>
        <v>#N/A</v>
      </c>
      <c r="AW86" s="11" t="e">
        <f t="shared" si="59"/>
        <v>#N/A</v>
      </c>
      <c r="AX86" s="11"/>
      <c r="AY86" t="s">
        <v>479</v>
      </c>
    </row>
    <row r="87" spans="1:51" x14ac:dyDescent="0.45">
      <c r="A87" s="36">
        <v>30</v>
      </c>
      <c r="B87" s="41" t="s">
        <v>413</v>
      </c>
      <c r="C87" s="11">
        <v>600.1</v>
      </c>
      <c r="D87" s="11">
        <v>1</v>
      </c>
      <c r="E87" s="11">
        <v>100</v>
      </c>
      <c r="F87" s="11">
        <v>0</v>
      </c>
      <c r="G87" s="83" t="e">
        <f>NA()</f>
        <v>#N/A</v>
      </c>
      <c r="H87" s="83" t="e">
        <f>NA()</f>
        <v>#N/A</v>
      </c>
      <c r="I87" s="20" t="e">
        <f>NA()</f>
        <v>#N/A</v>
      </c>
      <c r="J87" s="62">
        <v>-13.3</v>
      </c>
      <c r="K87" s="20" t="e">
        <f>NA()</f>
        <v>#N/A</v>
      </c>
      <c r="L87" s="20" t="e">
        <f>NA()</f>
        <v>#N/A</v>
      </c>
      <c r="M87" s="11">
        <v>6.8699999999999997E-2</v>
      </c>
      <c r="N87" s="11">
        <v>0.875</v>
      </c>
      <c r="O87" s="20" t="e">
        <f>NA()</f>
        <v>#N/A</v>
      </c>
      <c r="P87" s="20" t="e">
        <f>NA()</f>
        <v>#N/A</v>
      </c>
      <c r="Q87" s="11" t="s">
        <v>188</v>
      </c>
      <c r="R87" s="104" t="s">
        <v>197</v>
      </c>
      <c r="S87" s="11">
        <v>2016</v>
      </c>
      <c r="T87" s="84" t="s">
        <v>459</v>
      </c>
      <c r="U87" s="105" t="s">
        <v>207</v>
      </c>
      <c r="V87" s="33" t="s">
        <v>654</v>
      </c>
      <c r="W87" s="91"/>
      <c r="X87" s="112">
        <f t="shared" si="34"/>
        <v>-13.3</v>
      </c>
      <c r="Y87" s="112" t="e">
        <f t="shared" si="35"/>
        <v>#N/A</v>
      </c>
      <c r="Z87" s="11" t="e">
        <f t="shared" si="36"/>
        <v>#N/A</v>
      </c>
      <c r="AA87" s="11" t="e">
        <f t="shared" si="37"/>
        <v>#N/A</v>
      </c>
      <c r="AB87" s="11" t="e">
        <f t="shared" si="38"/>
        <v>#N/A</v>
      </c>
      <c r="AC87" s="11" t="e">
        <f t="shared" si="39"/>
        <v>#N/A</v>
      </c>
      <c r="AD87" s="11" t="e">
        <f t="shared" si="40"/>
        <v>#N/A</v>
      </c>
      <c r="AE87" s="11" t="e">
        <f t="shared" si="41"/>
        <v>#N/A</v>
      </c>
      <c r="AF87" s="11" t="e">
        <f t="shared" si="42"/>
        <v>#N/A</v>
      </c>
      <c r="AG87" s="11" t="e">
        <f t="shared" si="43"/>
        <v>#N/A</v>
      </c>
      <c r="AH87" s="11" t="e">
        <f t="shared" si="44"/>
        <v>#N/A</v>
      </c>
      <c r="AI87" s="11" t="e">
        <f t="shared" si="45"/>
        <v>#N/A</v>
      </c>
      <c r="AJ87" s="11" t="e">
        <f t="shared" si="46"/>
        <v>#N/A</v>
      </c>
      <c r="AK87" s="11" t="e">
        <f t="shared" si="47"/>
        <v>#N/A</v>
      </c>
      <c r="AL87" s="11">
        <f t="shared" si="48"/>
        <v>-13.3</v>
      </c>
      <c r="AM87" s="11" t="e">
        <f t="shared" si="49"/>
        <v>#N/A</v>
      </c>
      <c r="AN87" s="11" t="e">
        <f t="shared" si="50"/>
        <v>#N/A</v>
      </c>
      <c r="AO87" s="11" t="e">
        <f t="shared" si="51"/>
        <v>#N/A</v>
      </c>
      <c r="AP87" s="11" t="e">
        <f t="shared" si="52"/>
        <v>#N/A</v>
      </c>
      <c r="AQ87" s="11" t="e">
        <f t="shared" si="53"/>
        <v>#N/A</v>
      </c>
      <c r="AR87" s="11" t="e">
        <f t="shared" si="54"/>
        <v>#N/A</v>
      </c>
      <c r="AS87" s="11" t="e">
        <f t="shared" si="55"/>
        <v>#N/A</v>
      </c>
      <c r="AT87" s="11" t="e">
        <f t="shared" si="56"/>
        <v>#N/A</v>
      </c>
      <c r="AU87" s="11" t="e">
        <f t="shared" si="57"/>
        <v>#N/A</v>
      </c>
      <c r="AV87" s="11" t="e">
        <f t="shared" si="58"/>
        <v>#N/A</v>
      </c>
      <c r="AW87" s="11" t="e">
        <f t="shared" si="59"/>
        <v>#N/A</v>
      </c>
      <c r="AX87" s="11"/>
      <c r="AY87" t="s">
        <v>479</v>
      </c>
    </row>
    <row r="88" spans="1:51" x14ac:dyDescent="0.45">
      <c r="A88" s="36">
        <v>32</v>
      </c>
      <c r="B88" s="41" t="s">
        <v>414</v>
      </c>
      <c r="C88" s="11">
        <v>235</v>
      </c>
      <c r="D88" s="11">
        <v>1</v>
      </c>
      <c r="E88" s="11">
        <v>210</v>
      </c>
      <c r="F88" s="11">
        <v>0</v>
      </c>
      <c r="G88" s="83" t="e">
        <f>NA()</f>
        <v>#N/A</v>
      </c>
      <c r="H88" s="83" t="e">
        <f>NA()</f>
        <v>#N/A</v>
      </c>
      <c r="I88" s="20" t="e">
        <f>NA()</f>
        <v>#N/A</v>
      </c>
      <c r="J88" s="62">
        <v>-17</v>
      </c>
      <c r="K88" s="20" t="e">
        <f>NA()</f>
        <v>#N/A</v>
      </c>
      <c r="L88" s="20" t="e">
        <f>NA()</f>
        <v>#N/A</v>
      </c>
      <c r="M88" s="20" t="e">
        <f>NA()</f>
        <v>#N/A</v>
      </c>
      <c r="N88" s="20" t="e">
        <f>NA()</f>
        <v>#N/A</v>
      </c>
      <c r="O88" s="20" t="e">
        <f>NA()</f>
        <v>#N/A</v>
      </c>
      <c r="P88" s="20" t="e">
        <f>NA()</f>
        <v>#N/A</v>
      </c>
      <c r="Q88" s="11" t="s">
        <v>188</v>
      </c>
      <c r="R88" s="104" t="s">
        <v>197</v>
      </c>
      <c r="S88" s="11">
        <v>2010</v>
      </c>
      <c r="T88" s="84" t="s">
        <v>459</v>
      </c>
      <c r="U88" s="105" t="s">
        <v>208</v>
      </c>
      <c r="V88" s="33" t="s">
        <v>654</v>
      </c>
      <c r="W88" s="91"/>
      <c r="X88" s="112">
        <f t="shared" si="34"/>
        <v>-17</v>
      </c>
      <c r="Y88" s="112" t="e">
        <f t="shared" si="35"/>
        <v>#N/A</v>
      </c>
      <c r="Z88" s="11" t="e">
        <f t="shared" si="36"/>
        <v>#N/A</v>
      </c>
      <c r="AA88" s="11" t="e">
        <f t="shared" si="37"/>
        <v>#N/A</v>
      </c>
      <c r="AB88" s="11" t="e">
        <f t="shared" si="38"/>
        <v>#N/A</v>
      </c>
      <c r="AC88" s="11" t="e">
        <f t="shared" si="39"/>
        <v>#N/A</v>
      </c>
      <c r="AD88" s="11" t="e">
        <f t="shared" si="40"/>
        <v>#N/A</v>
      </c>
      <c r="AE88" s="11" t="e">
        <f t="shared" si="41"/>
        <v>#N/A</v>
      </c>
      <c r="AF88" s="11" t="e">
        <f t="shared" si="42"/>
        <v>#N/A</v>
      </c>
      <c r="AG88" s="11" t="e">
        <f t="shared" si="43"/>
        <v>#N/A</v>
      </c>
      <c r="AH88" s="11" t="e">
        <f t="shared" si="44"/>
        <v>#N/A</v>
      </c>
      <c r="AI88" s="11" t="e">
        <f t="shared" si="45"/>
        <v>#N/A</v>
      </c>
      <c r="AJ88" s="11" t="e">
        <f t="shared" si="46"/>
        <v>#N/A</v>
      </c>
      <c r="AK88" s="11" t="e">
        <f t="shared" si="47"/>
        <v>#N/A</v>
      </c>
      <c r="AL88" s="11">
        <f t="shared" si="48"/>
        <v>-17</v>
      </c>
      <c r="AM88" s="11" t="e">
        <f t="shared" si="49"/>
        <v>#N/A</v>
      </c>
      <c r="AN88" s="11" t="e">
        <f t="shared" si="50"/>
        <v>#N/A</v>
      </c>
      <c r="AO88" s="11" t="e">
        <f t="shared" si="51"/>
        <v>#N/A</v>
      </c>
      <c r="AP88" s="11" t="e">
        <f t="shared" si="52"/>
        <v>#N/A</v>
      </c>
      <c r="AQ88" s="11" t="e">
        <f t="shared" si="53"/>
        <v>#N/A</v>
      </c>
      <c r="AR88" s="11" t="e">
        <f t="shared" si="54"/>
        <v>#N/A</v>
      </c>
      <c r="AS88" s="11" t="e">
        <f t="shared" si="55"/>
        <v>#N/A</v>
      </c>
      <c r="AT88" s="11" t="e">
        <f t="shared" si="56"/>
        <v>#N/A</v>
      </c>
      <c r="AU88" s="11" t="e">
        <f t="shared" si="57"/>
        <v>#N/A</v>
      </c>
      <c r="AV88" s="11" t="e">
        <f t="shared" si="58"/>
        <v>#N/A</v>
      </c>
      <c r="AW88" s="11" t="e">
        <f t="shared" si="59"/>
        <v>#N/A</v>
      </c>
      <c r="AX88" s="11"/>
      <c r="AY88" t="s">
        <v>480</v>
      </c>
    </row>
    <row r="89" spans="1:51" x14ac:dyDescent="0.45">
      <c r="A89" s="36">
        <v>33</v>
      </c>
      <c r="B89" s="11">
        <v>260</v>
      </c>
      <c r="C89" s="11">
        <v>260</v>
      </c>
      <c r="D89" s="11">
        <v>2</v>
      </c>
      <c r="E89" s="11">
        <v>110</v>
      </c>
      <c r="F89" s="11">
        <v>10</v>
      </c>
      <c r="G89" s="83" t="e">
        <f>NA()</f>
        <v>#N/A</v>
      </c>
      <c r="H89" s="83" t="e">
        <f>NA()</f>
        <v>#N/A</v>
      </c>
      <c r="I89" s="20" t="e">
        <f>NA()</f>
        <v>#N/A</v>
      </c>
      <c r="J89" s="62">
        <v>4.7</v>
      </c>
      <c r="K89" s="20" t="e">
        <f>NA()</f>
        <v>#N/A</v>
      </c>
      <c r="L89" s="20" t="e">
        <f>NA()</f>
        <v>#N/A</v>
      </c>
      <c r="M89" s="20" t="e">
        <f>NA()</f>
        <v>#N/A</v>
      </c>
      <c r="N89" s="20" t="e">
        <f>NA()</f>
        <v>#N/A</v>
      </c>
      <c r="O89" s="20" t="e">
        <f>NA()</f>
        <v>#N/A</v>
      </c>
      <c r="P89" s="20" t="e">
        <f>NA()</f>
        <v>#N/A</v>
      </c>
      <c r="Q89" s="11" t="s">
        <v>188</v>
      </c>
      <c r="R89" s="104" t="s">
        <v>197</v>
      </c>
      <c r="S89" s="11">
        <v>2012</v>
      </c>
      <c r="T89" s="84" t="s">
        <v>461</v>
      </c>
      <c r="U89" s="72" t="s">
        <v>209</v>
      </c>
      <c r="V89" s="32" t="s">
        <v>655</v>
      </c>
      <c r="W89" s="91"/>
      <c r="X89" s="112">
        <f t="shared" si="34"/>
        <v>4.7</v>
      </c>
      <c r="Y89" s="112" t="e">
        <f t="shared" si="35"/>
        <v>#N/A</v>
      </c>
      <c r="Z89" s="11" t="e">
        <f t="shared" si="36"/>
        <v>#N/A</v>
      </c>
      <c r="AA89" s="11" t="e">
        <f t="shared" si="37"/>
        <v>#N/A</v>
      </c>
      <c r="AB89" s="11" t="e">
        <f t="shared" si="38"/>
        <v>#N/A</v>
      </c>
      <c r="AC89" s="11" t="e">
        <f t="shared" si="39"/>
        <v>#N/A</v>
      </c>
      <c r="AD89" s="11" t="e">
        <f t="shared" si="40"/>
        <v>#N/A</v>
      </c>
      <c r="AE89" s="11" t="e">
        <f t="shared" si="41"/>
        <v>#N/A</v>
      </c>
      <c r="AF89" s="11" t="e">
        <f t="shared" si="42"/>
        <v>#N/A</v>
      </c>
      <c r="AG89" s="11" t="e">
        <f t="shared" si="43"/>
        <v>#N/A</v>
      </c>
      <c r="AH89" s="11" t="e">
        <f t="shared" si="44"/>
        <v>#N/A</v>
      </c>
      <c r="AI89" s="11" t="e">
        <f t="shared" si="45"/>
        <v>#N/A</v>
      </c>
      <c r="AJ89" s="11" t="e">
        <f t="shared" si="46"/>
        <v>#N/A</v>
      </c>
      <c r="AK89" s="11" t="e">
        <f t="shared" si="47"/>
        <v>#N/A</v>
      </c>
      <c r="AL89" s="11">
        <f t="shared" si="48"/>
        <v>4.7</v>
      </c>
      <c r="AM89" s="11" t="e">
        <f t="shared" si="49"/>
        <v>#N/A</v>
      </c>
      <c r="AN89" s="11" t="e">
        <f t="shared" si="50"/>
        <v>#N/A</v>
      </c>
      <c r="AO89" s="11" t="e">
        <f t="shared" si="51"/>
        <v>#N/A</v>
      </c>
      <c r="AP89" s="11" t="e">
        <f t="shared" si="52"/>
        <v>#N/A</v>
      </c>
      <c r="AQ89" s="11" t="e">
        <f t="shared" si="53"/>
        <v>#N/A</v>
      </c>
      <c r="AR89" s="11" t="e">
        <f t="shared" si="54"/>
        <v>#N/A</v>
      </c>
      <c r="AS89" s="11" t="e">
        <f t="shared" si="55"/>
        <v>#N/A</v>
      </c>
      <c r="AT89" s="11" t="e">
        <f t="shared" si="56"/>
        <v>#N/A</v>
      </c>
      <c r="AU89" s="11" t="e">
        <f t="shared" si="57"/>
        <v>#N/A</v>
      </c>
      <c r="AV89" s="11" t="e">
        <f t="shared" si="58"/>
        <v>#N/A</v>
      </c>
      <c r="AW89" s="11" t="e">
        <f t="shared" si="59"/>
        <v>#N/A</v>
      </c>
      <c r="AX89" s="11"/>
      <c r="AY89" t="s">
        <v>481</v>
      </c>
    </row>
    <row r="90" spans="1:51" x14ac:dyDescent="0.45">
      <c r="A90" s="36">
        <v>34</v>
      </c>
      <c r="B90" s="11">
        <v>180</v>
      </c>
      <c r="C90" s="11">
        <v>180</v>
      </c>
      <c r="D90" s="20" t="e">
        <f>NA()</f>
        <v>#N/A</v>
      </c>
      <c r="E90" s="11">
        <v>180</v>
      </c>
      <c r="F90" s="11">
        <v>4</v>
      </c>
      <c r="G90" s="83" t="e">
        <f>NA()</f>
        <v>#N/A</v>
      </c>
      <c r="H90" s="83" t="e">
        <f>NA()</f>
        <v>#N/A</v>
      </c>
      <c r="I90" s="72">
        <v>6.5</v>
      </c>
      <c r="J90" s="62">
        <v>-12</v>
      </c>
      <c r="K90" s="11">
        <v>0.45</v>
      </c>
      <c r="L90" s="20" t="e">
        <f>NA()</f>
        <v>#N/A</v>
      </c>
      <c r="M90" s="20" t="e">
        <f>NA()</f>
        <v>#N/A</v>
      </c>
      <c r="N90" s="11">
        <v>2.0625</v>
      </c>
      <c r="O90" s="20" t="e">
        <f>NA()</f>
        <v>#N/A</v>
      </c>
      <c r="P90" s="20" t="e">
        <f>NA()</f>
        <v>#N/A</v>
      </c>
      <c r="Q90" s="11" t="s">
        <v>176</v>
      </c>
      <c r="R90" s="36" t="s">
        <v>210</v>
      </c>
      <c r="S90" s="11">
        <v>2011</v>
      </c>
      <c r="T90" s="84" t="s">
        <v>461</v>
      </c>
      <c r="U90" s="72" t="s">
        <v>211</v>
      </c>
      <c r="V90" s="32" t="s">
        <v>655</v>
      </c>
      <c r="W90" s="91"/>
      <c r="X90" s="112">
        <f t="shared" si="34"/>
        <v>-12</v>
      </c>
      <c r="Y90" s="112" t="e">
        <f t="shared" si="35"/>
        <v>#N/A</v>
      </c>
      <c r="Z90" s="11" t="e">
        <f t="shared" si="36"/>
        <v>#N/A</v>
      </c>
      <c r="AA90" s="11" t="e">
        <f t="shared" si="37"/>
        <v>#N/A</v>
      </c>
      <c r="AB90" s="11" t="e">
        <f t="shared" si="38"/>
        <v>#N/A</v>
      </c>
      <c r="AC90" s="11" t="e">
        <f t="shared" si="39"/>
        <v>#N/A</v>
      </c>
      <c r="AD90" s="11" t="e">
        <f t="shared" si="40"/>
        <v>#N/A</v>
      </c>
      <c r="AE90" s="11">
        <f t="shared" si="41"/>
        <v>6.5</v>
      </c>
      <c r="AF90" s="11" t="e">
        <f t="shared" si="42"/>
        <v>#N/A</v>
      </c>
      <c r="AG90" s="11" t="e">
        <f t="shared" si="43"/>
        <v>#N/A</v>
      </c>
      <c r="AH90" s="11" t="e">
        <f t="shared" si="44"/>
        <v>#N/A</v>
      </c>
      <c r="AI90" s="11" t="e">
        <f t="shared" si="45"/>
        <v>#N/A</v>
      </c>
      <c r="AJ90" s="11" t="e">
        <f t="shared" si="46"/>
        <v>#N/A</v>
      </c>
      <c r="AK90" s="11" t="e">
        <f t="shared" si="47"/>
        <v>#N/A</v>
      </c>
      <c r="AL90" s="11">
        <f t="shared" si="48"/>
        <v>-12</v>
      </c>
      <c r="AM90" s="11" t="e">
        <f t="shared" si="49"/>
        <v>#N/A</v>
      </c>
      <c r="AN90" s="11" t="e">
        <f t="shared" si="50"/>
        <v>#N/A</v>
      </c>
      <c r="AO90" s="11" t="e">
        <f t="shared" si="51"/>
        <v>#N/A</v>
      </c>
      <c r="AP90" s="11" t="e">
        <f t="shared" si="52"/>
        <v>#N/A</v>
      </c>
      <c r="AQ90" s="11" t="e">
        <f t="shared" si="53"/>
        <v>#N/A</v>
      </c>
      <c r="AR90" s="11" t="e">
        <f t="shared" si="54"/>
        <v>#N/A</v>
      </c>
      <c r="AS90" s="11" t="e">
        <f t="shared" si="55"/>
        <v>#N/A</v>
      </c>
      <c r="AT90" s="11">
        <f t="shared" si="56"/>
        <v>6.5</v>
      </c>
      <c r="AU90" s="11" t="e">
        <f t="shared" si="57"/>
        <v>#N/A</v>
      </c>
      <c r="AV90" s="11" t="e">
        <f t="shared" si="58"/>
        <v>#N/A</v>
      </c>
      <c r="AW90" s="11" t="e">
        <f t="shared" si="59"/>
        <v>#N/A</v>
      </c>
      <c r="AX90" s="11"/>
      <c r="AY90" t="s">
        <v>482</v>
      </c>
    </row>
    <row r="91" spans="1:51" x14ac:dyDescent="0.45">
      <c r="A91" s="36">
        <v>35</v>
      </c>
      <c r="B91" s="11">
        <v>200.1</v>
      </c>
      <c r="C91" s="11">
        <v>200.1</v>
      </c>
      <c r="D91" s="11">
        <v>2</v>
      </c>
      <c r="E91" s="11">
        <v>100</v>
      </c>
      <c r="F91" s="11">
        <v>2</v>
      </c>
      <c r="G91" s="83" t="e">
        <f>NA()</f>
        <v>#N/A</v>
      </c>
      <c r="H91" s="83" t="e">
        <f>NA()</f>
        <v>#N/A</v>
      </c>
      <c r="I91" s="20" t="e">
        <f>NA()</f>
        <v>#N/A</v>
      </c>
      <c r="J91" s="62">
        <v>-19.3</v>
      </c>
      <c r="K91" s="11">
        <v>1</v>
      </c>
      <c r="L91" s="20" t="e">
        <f>NA()</f>
        <v>#N/A</v>
      </c>
      <c r="M91" s="20" t="e">
        <f>NA()</f>
        <v>#N/A</v>
      </c>
      <c r="N91" s="11">
        <v>2</v>
      </c>
      <c r="O91" s="20" t="e">
        <f>NA()</f>
        <v>#N/A</v>
      </c>
      <c r="P91" s="20" t="e">
        <f>NA()</f>
        <v>#N/A</v>
      </c>
      <c r="Q91" s="11" t="s">
        <v>188</v>
      </c>
      <c r="R91" s="104" t="s">
        <v>197</v>
      </c>
      <c r="S91" s="11">
        <v>2010</v>
      </c>
      <c r="T91" s="84" t="s">
        <v>459</v>
      </c>
      <c r="U91" s="105" t="s">
        <v>212</v>
      </c>
      <c r="V91" s="33" t="s">
        <v>654</v>
      </c>
      <c r="W91" s="91"/>
      <c r="X91" s="112">
        <f t="shared" si="34"/>
        <v>-19.3</v>
      </c>
      <c r="Y91" s="112" t="e">
        <f t="shared" si="35"/>
        <v>#N/A</v>
      </c>
      <c r="Z91" s="11" t="e">
        <f t="shared" si="36"/>
        <v>#N/A</v>
      </c>
      <c r="AA91" s="11" t="e">
        <f t="shared" si="37"/>
        <v>#N/A</v>
      </c>
      <c r="AB91" s="11" t="e">
        <f t="shared" si="38"/>
        <v>#N/A</v>
      </c>
      <c r="AC91" s="11" t="e">
        <f t="shared" si="39"/>
        <v>#N/A</v>
      </c>
      <c r="AD91" s="11" t="e">
        <f t="shared" si="40"/>
        <v>#N/A</v>
      </c>
      <c r="AE91" s="11" t="e">
        <f t="shared" si="41"/>
        <v>#N/A</v>
      </c>
      <c r="AF91" s="11" t="e">
        <f t="shared" si="42"/>
        <v>#N/A</v>
      </c>
      <c r="AG91" s="11" t="e">
        <f t="shared" si="43"/>
        <v>#N/A</v>
      </c>
      <c r="AH91" s="11" t="e">
        <f t="shared" si="44"/>
        <v>#N/A</v>
      </c>
      <c r="AI91" s="11" t="e">
        <f t="shared" si="45"/>
        <v>#N/A</v>
      </c>
      <c r="AJ91" s="11" t="e">
        <f t="shared" si="46"/>
        <v>#N/A</v>
      </c>
      <c r="AK91" s="11" t="e">
        <f t="shared" si="47"/>
        <v>#N/A</v>
      </c>
      <c r="AL91" s="11">
        <f t="shared" si="48"/>
        <v>-19.3</v>
      </c>
      <c r="AM91" s="11" t="e">
        <f t="shared" si="49"/>
        <v>#N/A</v>
      </c>
      <c r="AN91" s="11" t="e">
        <f t="shared" si="50"/>
        <v>#N/A</v>
      </c>
      <c r="AO91" s="11" t="e">
        <f t="shared" si="51"/>
        <v>#N/A</v>
      </c>
      <c r="AP91" s="11" t="e">
        <f t="shared" si="52"/>
        <v>#N/A</v>
      </c>
      <c r="AQ91" s="11" t="e">
        <f t="shared" si="53"/>
        <v>#N/A</v>
      </c>
      <c r="AR91" s="11" t="e">
        <f t="shared" si="54"/>
        <v>#N/A</v>
      </c>
      <c r="AS91" s="11" t="e">
        <f t="shared" si="55"/>
        <v>#N/A</v>
      </c>
      <c r="AT91" s="11" t="e">
        <f t="shared" si="56"/>
        <v>#N/A</v>
      </c>
      <c r="AU91" s="11" t="e">
        <f t="shared" si="57"/>
        <v>#N/A</v>
      </c>
      <c r="AV91" s="11" t="e">
        <f t="shared" si="58"/>
        <v>#N/A</v>
      </c>
      <c r="AW91" s="11" t="e">
        <f t="shared" si="59"/>
        <v>#N/A</v>
      </c>
      <c r="AX91" s="11"/>
      <c r="AY91" t="s">
        <v>483</v>
      </c>
    </row>
    <row r="92" spans="1:51" x14ac:dyDescent="0.45">
      <c r="A92" s="36">
        <v>35</v>
      </c>
      <c r="B92" s="11">
        <v>200.1</v>
      </c>
      <c r="C92" s="11">
        <v>200.1</v>
      </c>
      <c r="D92" s="11">
        <v>2</v>
      </c>
      <c r="E92" s="11">
        <v>100</v>
      </c>
      <c r="F92" s="11">
        <v>2</v>
      </c>
      <c r="G92" s="83" t="e">
        <f>NA()</f>
        <v>#N/A</v>
      </c>
      <c r="H92" s="83" t="e">
        <f>NA()</f>
        <v>#N/A</v>
      </c>
      <c r="I92" s="20" t="e">
        <f>NA()</f>
        <v>#N/A</v>
      </c>
      <c r="J92" s="62">
        <v>-18.399999999999999</v>
      </c>
      <c r="K92" s="11">
        <v>1</v>
      </c>
      <c r="L92" s="20" t="e">
        <f>NA()</f>
        <v>#N/A</v>
      </c>
      <c r="M92" s="20" t="e">
        <f>NA()</f>
        <v>#N/A</v>
      </c>
      <c r="N92" s="11">
        <v>1.8</v>
      </c>
      <c r="O92" s="20" t="e">
        <f>NA()</f>
        <v>#N/A</v>
      </c>
      <c r="P92" s="20" t="e">
        <f>NA()</f>
        <v>#N/A</v>
      </c>
      <c r="Q92" s="11" t="s">
        <v>188</v>
      </c>
      <c r="R92" s="104" t="s">
        <v>197</v>
      </c>
      <c r="S92" s="11">
        <v>2010</v>
      </c>
      <c r="T92" s="84" t="s">
        <v>459</v>
      </c>
      <c r="U92" s="105" t="s">
        <v>213</v>
      </c>
      <c r="V92" s="33" t="s">
        <v>654</v>
      </c>
      <c r="W92" s="91"/>
      <c r="X92" s="112">
        <f t="shared" si="34"/>
        <v>-18.399999999999999</v>
      </c>
      <c r="Y92" s="112" t="e">
        <f t="shared" si="35"/>
        <v>#N/A</v>
      </c>
      <c r="Z92" s="11" t="e">
        <f t="shared" si="36"/>
        <v>#N/A</v>
      </c>
      <c r="AA92" s="11" t="e">
        <f t="shared" si="37"/>
        <v>#N/A</v>
      </c>
      <c r="AB92" s="11" t="e">
        <f t="shared" si="38"/>
        <v>#N/A</v>
      </c>
      <c r="AC92" s="11" t="e">
        <f t="shared" si="39"/>
        <v>#N/A</v>
      </c>
      <c r="AD92" s="11" t="e">
        <f t="shared" si="40"/>
        <v>#N/A</v>
      </c>
      <c r="AE92" s="11" t="e">
        <f t="shared" si="41"/>
        <v>#N/A</v>
      </c>
      <c r="AF92" s="11" t="e">
        <f t="shared" si="42"/>
        <v>#N/A</v>
      </c>
      <c r="AG92" s="11" t="e">
        <f t="shared" si="43"/>
        <v>#N/A</v>
      </c>
      <c r="AH92" s="11" t="e">
        <f t="shared" si="44"/>
        <v>#N/A</v>
      </c>
      <c r="AI92" s="11" t="e">
        <f t="shared" si="45"/>
        <v>#N/A</v>
      </c>
      <c r="AJ92" s="11" t="e">
        <f t="shared" si="46"/>
        <v>#N/A</v>
      </c>
      <c r="AK92" s="11" t="e">
        <f t="shared" si="47"/>
        <v>#N/A</v>
      </c>
      <c r="AL92" s="11">
        <f t="shared" si="48"/>
        <v>-18.399999999999999</v>
      </c>
      <c r="AM92" s="11" t="e">
        <f t="shared" si="49"/>
        <v>#N/A</v>
      </c>
      <c r="AN92" s="11" t="e">
        <f t="shared" si="50"/>
        <v>#N/A</v>
      </c>
      <c r="AO92" s="11" t="e">
        <f t="shared" si="51"/>
        <v>#N/A</v>
      </c>
      <c r="AP92" s="11" t="e">
        <f t="shared" si="52"/>
        <v>#N/A</v>
      </c>
      <c r="AQ92" s="11" t="e">
        <f t="shared" si="53"/>
        <v>#N/A</v>
      </c>
      <c r="AR92" s="11" t="e">
        <f t="shared" si="54"/>
        <v>#N/A</v>
      </c>
      <c r="AS92" s="11" t="e">
        <f t="shared" si="55"/>
        <v>#N/A</v>
      </c>
      <c r="AT92" s="11" t="e">
        <f t="shared" si="56"/>
        <v>#N/A</v>
      </c>
      <c r="AU92" s="11" t="e">
        <f t="shared" si="57"/>
        <v>#N/A</v>
      </c>
      <c r="AV92" s="11" t="e">
        <f t="shared" si="58"/>
        <v>#N/A</v>
      </c>
      <c r="AW92" s="11" t="e">
        <f t="shared" si="59"/>
        <v>#N/A</v>
      </c>
      <c r="AX92" s="11"/>
      <c r="AY92" t="s">
        <v>483</v>
      </c>
    </row>
    <row r="93" spans="1:51" x14ac:dyDescent="0.45">
      <c r="A93" s="36">
        <v>36</v>
      </c>
      <c r="B93" s="41" t="s">
        <v>415</v>
      </c>
      <c r="C93" s="11">
        <v>140.19999999999999</v>
      </c>
      <c r="D93" s="11">
        <v>2</v>
      </c>
      <c r="E93" s="11">
        <v>70</v>
      </c>
      <c r="F93" s="11">
        <v>0</v>
      </c>
      <c r="G93" s="83" t="e">
        <f>NA()</f>
        <v>#N/A</v>
      </c>
      <c r="H93" s="83" t="e">
        <f>NA()</f>
        <v>#N/A</v>
      </c>
      <c r="I93" s="20" t="e">
        <f>NA()</f>
        <v>#N/A</v>
      </c>
      <c r="J93" s="62">
        <v>-15.5</v>
      </c>
      <c r="K93" s="20" t="e">
        <f>NA()</f>
        <v>#N/A</v>
      </c>
      <c r="L93" s="20" t="e">
        <f>NA()</f>
        <v>#N/A</v>
      </c>
      <c r="M93" s="20" t="e">
        <f>NA()</f>
        <v>#N/A</v>
      </c>
      <c r="N93" s="20" t="e">
        <f>NA()</f>
        <v>#N/A</v>
      </c>
      <c r="O93" s="20" t="e">
        <f>NA()</f>
        <v>#N/A</v>
      </c>
      <c r="P93" s="20" t="e">
        <f>NA()</f>
        <v>#N/A</v>
      </c>
      <c r="Q93" s="11" t="s">
        <v>188</v>
      </c>
      <c r="R93" s="104" t="s">
        <v>197</v>
      </c>
      <c r="S93" s="11">
        <v>2010</v>
      </c>
      <c r="T93" s="84" t="s">
        <v>459</v>
      </c>
      <c r="U93" s="105" t="s">
        <v>214</v>
      </c>
      <c r="V93" s="33" t="s">
        <v>654</v>
      </c>
      <c r="W93" s="91"/>
      <c r="X93" s="112">
        <f t="shared" si="34"/>
        <v>-15.5</v>
      </c>
      <c r="Y93" s="112" t="e">
        <f t="shared" si="35"/>
        <v>#N/A</v>
      </c>
      <c r="Z93" s="11" t="e">
        <f t="shared" si="36"/>
        <v>#N/A</v>
      </c>
      <c r="AA93" s="11" t="e">
        <f t="shared" si="37"/>
        <v>#N/A</v>
      </c>
      <c r="AB93" s="11" t="e">
        <f t="shared" si="38"/>
        <v>#N/A</v>
      </c>
      <c r="AC93" s="11" t="e">
        <f t="shared" si="39"/>
        <v>#N/A</v>
      </c>
      <c r="AD93" s="11" t="e">
        <f t="shared" si="40"/>
        <v>#N/A</v>
      </c>
      <c r="AE93" s="11" t="e">
        <f t="shared" si="41"/>
        <v>#N/A</v>
      </c>
      <c r="AF93" s="11" t="e">
        <f t="shared" si="42"/>
        <v>#N/A</v>
      </c>
      <c r="AG93" s="11" t="e">
        <f t="shared" si="43"/>
        <v>#N/A</v>
      </c>
      <c r="AH93" s="11" t="e">
        <f t="shared" si="44"/>
        <v>#N/A</v>
      </c>
      <c r="AI93" s="11" t="e">
        <f t="shared" si="45"/>
        <v>#N/A</v>
      </c>
      <c r="AJ93" s="11" t="e">
        <f t="shared" si="46"/>
        <v>#N/A</v>
      </c>
      <c r="AK93" s="11" t="e">
        <f t="shared" si="47"/>
        <v>#N/A</v>
      </c>
      <c r="AL93" s="11">
        <f t="shared" si="48"/>
        <v>-15.5</v>
      </c>
      <c r="AM93" s="11" t="e">
        <f t="shared" si="49"/>
        <v>#N/A</v>
      </c>
      <c r="AN93" s="11" t="e">
        <f t="shared" si="50"/>
        <v>#N/A</v>
      </c>
      <c r="AO93" s="11" t="e">
        <f t="shared" si="51"/>
        <v>#N/A</v>
      </c>
      <c r="AP93" s="11" t="e">
        <f t="shared" si="52"/>
        <v>#N/A</v>
      </c>
      <c r="AQ93" s="11" t="e">
        <f t="shared" si="53"/>
        <v>#N/A</v>
      </c>
      <c r="AR93" s="11" t="e">
        <f t="shared" si="54"/>
        <v>#N/A</v>
      </c>
      <c r="AS93" s="11" t="e">
        <f t="shared" si="55"/>
        <v>#N/A</v>
      </c>
      <c r="AT93" s="11" t="e">
        <f t="shared" si="56"/>
        <v>#N/A</v>
      </c>
      <c r="AU93" s="11" t="e">
        <f t="shared" si="57"/>
        <v>#N/A</v>
      </c>
      <c r="AV93" s="11" t="e">
        <f t="shared" si="58"/>
        <v>#N/A</v>
      </c>
      <c r="AW93" s="11" t="e">
        <f t="shared" si="59"/>
        <v>#N/A</v>
      </c>
      <c r="AX93" s="11"/>
      <c r="AY93" t="s">
        <v>484</v>
      </c>
    </row>
    <row r="94" spans="1:51" x14ac:dyDescent="0.45">
      <c r="A94" s="36">
        <v>36</v>
      </c>
      <c r="B94" s="41" t="s">
        <v>416</v>
      </c>
      <c r="C94" s="11">
        <v>140.1</v>
      </c>
      <c r="D94" s="11">
        <v>2</v>
      </c>
      <c r="E94" s="11">
        <v>70</v>
      </c>
      <c r="F94" s="11">
        <v>0</v>
      </c>
      <c r="G94" s="83" t="e">
        <f>NA()</f>
        <v>#N/A</v>
      </c>
      <c r="H94" s="83" t="e">
        <f>NA()</f>
        <v>#N/A</v>
      </c>
      <c r="I94" s="72">
        <v>5.5</v>
      </c>
      <c r="J94" s="62">
        <v>0.5</v>
      </c>
      <c r="K94" s="20" t="e">
        <f>NA()</f>
        <v>#N/A</v>
      </c>
      <c r="L94" s="20" t="e">
        <f>NA()</f>
        <v>#N/A</v>
      </c>
      <c r="M94" s="11">
        <v>0.12</v>
      </c>
      <c r="N94" s="11">
        <v>4.5</v>
      </c>
      <c r="O94" s="20" t="e">
        <f>NA()</f>
        <v>#N/A</v>
      </c>
      <c r="P94" s="20" t="e">
        <f>NA()</f>
        <v>#N/A</v>
      </c>
      <c r="Q94" s="11" t="s">
        <v>188</v>
      </c>
      <c r="R94" s="104" t="s">
        <v>197</v>
      </c>
      <c r="S94" s="11">
        <v>2010</v>
      </c>
      <c r="T94" s="84" t="s">
        <v>469</v>
      </c>
      <c r="U94" s="72" t="s">
        <v>215</v>
      </c>
      <c r="V94" s="32" t="s">
        <v>655</v>
      </c>
      <c r="W94" s="91"/>
      <c r="X94" s="112">
        <f t="shared" si="34"/>
        <v>0.5</v>
      </c>
      <c r="Y94" s="112" t="e">
        <f t="shared" si="35"/>
        <v>#N/A</v>
      </c>
      <c r="Z94" s="11" t="e">
        <f t="shared" si="36"/>
        <v>#N/A</v>
      </c>
      <c r="AA94" s="11" t="e">
        <f t="shared" si="37"/>
        <v>#N/A</v>
      </c>
      <c r="AB94" s="11" t="e">
        <f t="shared" si="38"/>
        <v>#N/A</v>
      </c>
      <c r="AC94" s="11" t="e">
        <f t="shared" si="39"/>
        <v>#N/A</v>
      </c>
      <c r="AD94" s="11" t="e">
        <f t="shared" si="40"/>
        <v>#N/A</v>
      </c>
      <c r="AE94" s="11">
        <f t="shared" si="41"/>
        <v>5.5</v>
      </c>
      <c r="AF94" s="11" t="e">
        <f t="shared" si="42"/>
        <v>#N/A</v>
      </c>
      <c r="AG94" s="11" t="e">
        <f t="shared" si="43"/>
        <v>#N/A</v>
      </c>
      <c r="AH94" s="11" t="e">
        <f t="shared" si="44"/>
        <v>#N/A</v>
      </c>
      <c r="AI94" s="11" t="e">
        <f t="shared" si="45"/>
        <v>#N/A</v>
      </c>
      <c r="AJ94" s="11" t="e">
        <f t="shared" si="46"/>
        <v>#N/A</v>
      </c>
      <c r="AK94" s="11" t="e">
        <f t="shared" si="47"/>
        <v>#N/A</v>
      </c>
      <c r="AL94" s="11">
        <f t="shared" si="48"/>
        <v>0.5</v>
      </c>
      <c r="AM94" s="11" t="e">
        <f t="shared" si="49"/>
        <v>#N/A</v>
      </c>
      <c r="AN94" s="11" t="e">
        <f t="shared" si="50"/>
        <v>#N/A</v>
      </c>
      <c r="AO94" s="11" t="e">
        <f t="shared" si="51"/>
        <v>#N/A</v>
      </c>
      <c r="AP94" s="11" t="e">
        <f t="shared" si="52"/>
        <v>#N/A</v>
      </c>
      <c r="AQ94" s="11" t="e">
        <f t="shared" si="53"/>
        <v>#N/A</v>
      </c>
      <c r="AR94" s="11" t="e">
        <f t="shared" si="54"/>
        <v>#N/A</v>
      </c>
      <c r="AS94" s="11" t="e">
        <f t="shared" si="55"/>
        <v>#N/A</v>
      </c>
      <c r="AT94" s="11">
        <f t="shared" si="56"/>
        <v>5.5</v>
      </c>
      <c r="AU94" s="11" t="e">
        <f t="shared" si="57"/>
        <v>#N/A</v>
      </c>
      <c r="AV94" s="11" t="e">
        <f t="shared" si="58"/>
        <v>#N/A</v>
      </c>
      <c r="AW94" s="11" t="e">
        <f t="shared" si="59"/>
        <v>#N/A</v>
      </c>
      <c r="AX94" s="11"/>
      <c r="AY94" t="s">
        <v>484</v>
      </c>
    </row>
    <row r="95" spans="1:51" x14ac:dyDescent="0.45">
      <c r="A95" s="36">
        <v>37</v>
      </c>
      <c r="B95" s="41" t="s">
        <v>417</v>
      </c>
      <c r="C95" s="11">
        <v>120</v>
      </c>
      <c r="D95" s="11">
        <v>1</v>
      </c>
      <c r="E95" s="11">
        <v>29.5</v>
      </c>
      <c r="F95" s="11">
        <v>4</v>
      </c>
      <c r="G95" s="83" t="e">
        <f>NA()</f>
        <v>#N/A</v>
      </c>
      <c r="H95" s="83" t="e">
        <f>NA()</f>
        <v>#N/A</v>
      </c>
      <c r="I95" s="72">
        <v>3</v>
      </c>
      <c r="J95" s="62">
        <v>10.5</v>
      </c>
      <c r="K95" s="11">
        <v>9.99</v>
      </c>
      <c r="L95" s="20" t="e">
        <f>NA()</f>
        <v>#N/A</v>
      </c>
      <c r="M95" s="11">
        <v>0.121</v>
      </c>
      <c r="N95" s="20" t="e">
        <f>NA()</f>
        <v>#N/A</v>
      </c>
      <c r="O95" s="20" t="e">
        <f>NA()</f>
        <v>#N/A</v>
      </c>
      <c r="P95" s="20" t="e">
        <f>NA()</f>
        <v>#N/A</v>
      </c>
      <c r="Q95" s="11" t="s">
        <v>188</v>
      </c>
      <c r="R95" s="36" t="s">
        <v>210</v>
      </c>
      <c r="S95" s="11">
        <v>2010</v>
      </c>
      <c r="T95" s="84" t="s">
        <v>492</v>
      </c>
      <c r="U95" s="72" t="s">
        <v>184</v>
      </c>
      <c r="V95" s="32" t="s">
        <v>655</v>
      </c>
      <c r="W95" s="91"/>
      <c r="X95" s="112">
        <f t="shared" si="34"/>
        <v>10.5</v>
      </c>
      <c r="Y95" s="112" t="e">
        <f t="shared" si="35"/>
        <v>#N/A</v>
      </c>
      <c r="Z95" s="11" t="e">
        <f t="shared" si="36"/>
        <v>#N/A</v>
      </c>
      <c r="AA95" s="11" t="e">
        <f t="shared" si="37"/>
        <v>#N/A</v>
      </c>
      <c r="AB95" s="11" t="e">
        <f t="shared" si="38"/>
        <v>#N/A</v>
      </c>
      <c r="AC95" s="11" t="e">
        <f t="shared" si="39"/>
        <v>#N/A</v>
      </c>
      <c r="AD95" s="11" t="e">
        <f t="shared" si="40"/>
        <v>#N/A</v>
      </c>
      <c r="AE95" s="11">
        <f t="shared" si="41"/>
        <v>3</v>
      </c>
      <c r="AF95" s="11" t="e">
        <f t="shared" si="42"/>
        <v>#N/A</v>
      </c>
      <c r="AG95" s="11" t="e">
        <f t="shared" si="43"/>
        <v>#N/A</v>
      </c>
      <c r="AH95" s="11" t="e">
        <f t="shared" si="44"/>
        <v>#N/A</v>
      </c>
      <c r="AI95" s="11" t="e">
        <f t="shared" si="45"/>
        <v>#N/A</v>
      </c>
      <c r="AJ95" s="11" t="e">
        <f t="shared" si="46"/>
        <v>#N/A</v>
      </c>
      <c r="AK95" s="11" t="e">
        <f t="shared" si="47"/>
        <v>#N/A</v>
      </c>
      <c r="AL95" s="11">
        <f t="shared" si="48"/>
        <v>10.5</v>
      </c>
      <c r="AM95" s="11" t="e">
        <f t="shared" si="49"/>
        <v>#N/A</v>
      </c>
      <c r="AN95" s="11" t="e">
        <f t="shared" si="50"/>
        <v>#N/A</v>
      </c>
      <c r="AO95" s="11" t="e">
        <f t="shared" si="51"/>
        <v>#N/A</v>
      </c>
      <c r="AP95" s="11" t="e">
        <f t="shared" si="52"/>
        <v>#N/A</v>
      </c>
      <c r="AQ95" s="11" t="e">
        <f t="shared" si="53"/>
        <v>#N/A</v>
      </c>
      <c r="AR95" s="11" t="e">
        <f t="shared" si="54"/>
        <v>#N/A</v>
      </c>
      <c r="AS95" s="11" t="e">
        <f t="shared" si="55"/>
        <v>#N/A</v>
      </c>
      <c r="AT95" s="11">
        <f t="shared" si="56"/>
        <v>3</v>
      </c>
      <c r="AU95" s="11" t="e">
        <f t="shared" si="57"/>
        <v>#N/A</v>
      </c>
      <c r="AV95" s="11" t="e">
        <f t="shared" si="58"/>
        <v>#N/A</v>
      </c>
      <c r="AW95" s="11" t="e">
        <f t="shared" si="59"/>
        <v>#N/A</v>
      </c>
      <c r="AX95" s="11"/>
      <c r="AY95" t="s">
        <v>485</v>
      </c>
    </row>
    <row r="96" spans="1:51" x14ac:dyDescent="0.45">
      <c r="A96" s="36">
        <v>37</v>
      </c>
      <c r="B96" s="41" t="s">
        <v>417</v>
      </c>
      <c r="C96" s="11">
        <v>120</v>
      </c>
      <c r="D96" s="11">
        <v>1</v>
      </c>
      <c r="E96" s="11">
        <v>29.5</v>
      </c>
      <c r="F96" s="11">
        <v>4</v>
      </c>
      <c r="G96" s="83" t="e">
        <f>NA()</f>
        <v>#N/A</v>
      </c>
      <c r="H96" s="83" t="e">
        <f>NA()</f>
        <v>#N/A</v>
      </c>
      <c r="I96" s="72">
        <v>4</v>
      </c>
      <c r="J96" s="62">
        <v>8.1999999999999993</v>
      </c>
      <c r="K96" s="11">
        <v>9.99</v>
      </c>
      <c r="L96" s="20" t="e">
        <f>NA()</f>
        <v>#N/A</v>
      </c>
      <c r="M96" s="11">
        <v>0.121</v>
      </c>
      <c r="N96" s="20" t="e">
        <f>NA()</f>
        <v>#N/A</v>
      </c>
      <c r="O96" s="20" t="e">
        <f>NA()</f>
        <v>#N/A</v>
      </c>
      <c r="P96" s="20" t="e">
        <f>NA()</f>
        <v>#N/A</v>
      </c>
      <c r="Q96" s="11" t="s">
        <v>176</v>
      </c>
      <c r="R96" s="36" t="s">
        <v>210</v>
      </c>
      <c r="S96" s="11">
        <v>2010</v>
      </c>
      <c r="T96" s="84" t="s">
        <v>492</v>
      </c>
      <c r="U96" s="72" t="s">
        <v>184</v>
      </c>
      <c r="V96" s="32" t="s">
        <v>655</v>
      </c>
      <c r="W96" s="91"/>
      <c r="X96" s="112">
        <f t="shared" si="34"/>
        <v>8.1999999999999993</v>
      </c>
      <c r="Y96" s="112" t="e">
        <f t="shared" si="35"/>
        <v>#N/A</v>
      </c>
      <c r="Z96" s="11" t="e">
        <f t="shared" si="36"/>
        <v>#N/A</v>
      </c>
      <c r="AA96" s="11" t="e">
        <f t="shared" si="37"/>
        <v>#N/A</v>
      </c>
      <c r="AB96" s="11" t="e">
        <f t="shared" si="38"/>
        <v>#N/A</v>
      </c>
      <c r="AC96" s="11" t="e">
        <f t="shared" si="39"/>
        <v>#N/A</v>
      </c>
      <c r="AD96" s="11" t="e">
        <f t="shared" si="40"/>
        <v>#N/A</v>
      </c>
      <c r="AE96" s="11">
        <f t="shared" si="41"/>
        <v>4</v>
      </c>
      <c r="AF96" s="11" t="e">
        <f t="shared" si="42"/>
        <v>#N/A</v>
      </c>
      <c r="AG96" s="11" t="e">
        <f t="shared" si="43"/>
        <v>#N/A</v>
      </c>
      <c r="AH96" s="11" t="e">
        <f t="shared" si="44"/>
        <v>#N/A</v>
      </c>
      <c r="AI96" s="11" t="e">
        <f t="shared" si="45"/>
        <v>#N/A</v>
      </c>
      <c r="AJ96" s="11" t="e">
        <f t="shared" si="46"/>
        <v>#N/A</v>
      </c>
      <c r="AK96" s="11" t="e">
        <f t="shared" si="47"/>
        <v>#N/A</v>
      </c>
      <c r="AL96" s="11">
        <f t="shared" si="48"/>
        <v>8.1999999999999993</v>
      </c>
      <c r="AM96" s="11" t="e">
        <f t="shared" si="49"/>
        <v>#N/A</v>
      </c>
      <c r="AN96" s="11" t="e">
        <f t="shared" si="50"/>
        <v>#N/A</v>
      </c>
      <c r="AO96" s="11" t="e">
        <f t="shared" si="51"/>
        <v>#N/A</v>
      </c>
      <c r="AP96" s="11" t="e">
        <f t="shared" si="52"/>
        <v>#N/A</v>
      </c>
      <c r="AQ96" s="11" t="e">
        <f t="shared" si="53"/>
        <v>#N/A</v>
      </c>
      <c r="AR96" s="11" t="e">
        <f t="shared" si="54"/>
        <v>#N/A</v>
      </c>
      <c r="AS96" s="11" t="e">
        <f t="shared" si="55"/>
        <v>#N/A</v>
      </c>
      <c r="AT96" s="11">
        <f t="shared" si="56"/>
        <v>4</v>
      </c>
      <c r="AU96" s="11" t="e">
        <f t="shared" si="57"/>
        <v>#N/A</v>
      </c>
      <c r="AV96" s="11" t="e">
        <f t="shared" si="58"/>
        <v>#N/A</v>
      </c>
      <c r="AW96" s="11" t="e">
        <f t="shared" si="59"/>
        <v>#N/A</v>
      </c>
      <c r="AX96" s="11"/>
      <c r="AY96" t="s">
        <v>485</v>
      </c>
    </row>
    <row r="97" spans="1:51" x14ac:dyDescent="0.45">
      <c r="A97" s="36">
        <v>38</v>
      </c>
      <c r="B97" s="41" t="s">
        <v>417</v>
      </c>
      <c r="C97" s="11">
        <v>120</v>
      </c>
      <c r="D97" s="11">
        <v>1</v>
      </c>
      <c r="E97" s="11">
        <v>29.5</v>
      </c>
      <c r="F97" s="11">
        <v>4</v>
      </c>
      <c r="G97" s="83" t="e">
        <f>NA()</f>
        <v>#N/A</v>
      </c>
      <c r="H97" s="83" t="e">
        <f>NA()</f>
        <v>#N/A</v>
      </c>
      <c r="I97" s="72">
        <v>3.4</v>
      </c>
      <c r="J97" s="62">
        <v>11</v>
      </c>
      <c r="K97" s="11">
        <v>1.5499999999999998</v>
      </c>
      <c r="L97" s="20" t="e">
        <f>NA()</f>
        <v>#N/A</v>
      </c>
      <c r="M97" s="20" t="e">
        <f>NA()</f>
        <v>#N/A</v>
      </c>
      <c r="N97" s="20" t="e">
        <f>NA()</f>
        <v>#N/A</v>
      </c>
      <c r="O97" s="20" t="e">
        <f>NA()</f>
        <v>#N/A</v>
      </c>
      <c r="P97" s="20" t="e">
        <f>NA()</f>
        <v>#N/A</v>
      </c>
      <c r="Q97" s="11" t="s">
        <v>188</v>
      </c>
      <c r="R97" s="36" t="s">
        <v>210</v>
      </c>
      <c r="S97" s="11">
        <v>2012</v>
      </c>
      <c r="T97" s="84" t="s">
        <v>461</v>
      </c>
      <c r="U97" s="72" t="s">
        <v>216</v>
      </c>
      <c r="V97" s="32" t="s">
        <v>655</v>
      </c>
      <c r="W97" s="91"/>
      <c r="X97" s="112">
        <f t="shared" si="34"/>
        <v>11</v>
      </c>
      <c r="Y97" s="112" t="e">
        <f t="shared" si="35"/>
        <v>#N/A</v>
      </c>
      <c r="Z97" s="11" t="e">
        <f t="shared" si="36"/>
        <v>#N/A</v>
      </c>
      <c r="AA97" s="11" t="e">
        <f t="shared" si="37"/>
        <v>#N/A</v>
      </c>
      <c r="AB97" s="11" t="e">
        <f t="shared" si="38"/>
        <v>#N/A</v>
      </c>
      <c r="AC97" s="11" t="e">
        <f t="shared" si="39"/>
        <v>#N/A</v>
      </c>
      <c r="AD97" s="11" t="e">
        <f t="shared" si="40"/>
        <v>#N/A</v>
      </c>
      <c r="AE97" s="11">
        <f t="shared" si="41"/>
        <v>3.4</v>
      </c>
      <c r="AF97" s="11" t="e">
        <f t="shared" si="42"/>
        <v>#N/A</v>
      </c>
      <c r="AG97" s="11" t="e">
        <f t="shared" si="43"/>
        <v>#N/A</v>
      </c>
      <c r="AH97" s="11" t="e">
        <f t="shared" si="44"/>
        <v>#N/A</v>
      </c>
      <c r="AI97" s="11" t="e">
        <f t="shared" si="45"/>
        <v>#N/A</v>
      </c>
      <c r="AJ97" s="11" t="e">
        <f t="shared" si="46"/>
        <v>#N/A</v>
      </c>
      <c r="AK97" s="11" t="e">
        <f t="shared" si="47"/>
        <v>#N/A</v>
      </c>
      <c r="AL97" s="11">
        <f t="shared" si="48"/>
        <v>11</v>
      </c>
      <c r="AM97" s="11" t="e">
        <f t="shared" si="49"/>
        <v>#N/A</v>
      </c>
      <c r="AN97" s="11" t="e">
        <f t="shared" si="50"/>
        <v>#N/A</v>
      </c>
      <c r="AO97" s="11" t="e">
        <f t="shared" si="51"/>
        <v>#N/A</v>
      </c>
      <c r="AP97" s="11" t="e">
        <f t="shared" si="52"/>
        <v>#N/A</v>
      </c>
      <c r="AQ97" s="11" t="e">
        <f t="shared" si="53"/>
        <v>#N/A</v>
      </c>
      <c r="AR97" s="11" t="e">
        <f t="shared" si="54"/>
        <v>#N/A</v>
      </c>
      <c r="AS97" s="11" t="e">
        <f t="shared" si="55"/>
        <v>#N/A</v>
      </c>
      <c r="AT97" s="11">
        <f t="shared" si="56"/>
        <v>3.4</v>
      </c>
      <c r="AU97" s="11" t="e">
        <f t="shared" si="57"/>
        <v>#N/A</v>
      </c>
      <c r="AV97" s="11" t="e">
        <f t="shared" si="58"/>
        <v>#N/A</v>
      </c>
      <c r="AW97" s="11" t="e">
        <f t="shared" si="59"/>
        <v>#N/A</v>
      </c>
      <c r="AX97" s="11"/>
      <c r="AY97" t="s">
        <v>486</v>
      </c>
    </row>
    <row r="98" spans="1:51" x14ac:dyDescent="0.45">
      <c r="A98" s="36">
        <v>38</v>
      </c>
      <c r="B98" s="41" t="s">
        <v>418</v>
      </c>
      <c r="C98" s="11">
        <v>180</v>
      </c>
      <c r="D98" s="11">
        <v>2</v>
      </c>
      <c r="E98" s="20" t="e">
        <f>NA()</f>
        <v>#N/A</v>
      </c>
      <c r="F98" s="11">
        <v>4</v>
      </c>
      <c r="G98" s="83" t="e">
        <f>NA()</f>
        <v>#N/A</v>
      </c>
      <c r="H98" s="83" t="e">
        <f>NA()</f>
        <v>#N/A</v>
      </c>
      <c r="I98" s="72">
        <v>6.5</v>
      </c>
      <c r="J98" s="62">
        <v>6</v>
      </c>
      <c r="K98" s="11">
        <v>0.45</v>
      </c>
      <c r="L98" s="20" t="e">
        <f>NA()</f>
        <v>#N/A</v>
      </c>
      <c r="M98" s="20" t="e">
        <f>NA()</f>
        <v>#N/A</v>
      </c>
      <c r="N98" s="11">
        <v>2.0625</v>
      </c>
      <c r="O98" s="20" t="e">
        <f>NA()</f>
        <v>#N/A</v>
      </c>
      <c r="P98" s="20" t="e">
        <f>NA()</f>
        <v>#N/A</v>
      </c>
      <c r="Q98" s="11" t="s">
        <v>176</v>
      </c>
      <c r="R98" s="36" t="s">
        <v>210</v>
      </c>
      <c r="S98" s="11">
        <v>2012</v>
      </c>
      <c r="T98" s="84" t="s">
        <v>461</v>
      </c>
      <c r="U98" s="72" t="s">
        <v>216</v>
      </c>
      <c r="V98" s="32" t="s">
        <v>655</v>
      </c>
      <c r="W98" s="91"/>
      <c r="X98" s="112">
        <f t="shared" si="34"/>
        <v>6</v>
      </c>
      <c r="Y98" s="112" t="e">
        <f t="shared" si="35"/>
        <v>#N/A</v>
      </c>
      <c r="Z98" s="11" t="e">
        <f t="shared" si="36"/>
        <v>#N/A</v>
      </c>
      <c r="AA98" s="11" t="e">
        <f t="shared" si="37"/>
        <v>#N/A</v>
      </c>
      <c r="AB98" s="11" t="e">
        <f t="shared" si="38"/>
        <v>#N/A</v>
      </c>
      <c r="AC98" s="11" t="e">
        <f t="shared" si="39"/>
        <v>#N/A</v>
      </c>
      <c r="AD98" s="11" t="e">
        <f t="shared" si="40"/>
        <v>#N/A</v>
      </c>
      <c r="AE98" s="11">
        <f t="shared" si="41"/>
        <v>6.5</v>
      </c>
      <c r="AF98" s="11" t="e">
        <f t="shared" si="42"/>
        <v>#N/A</v>
      </c>
      <c r="AG98" s="11" t="e">
        <f t="shared" si="43"/>
        <v>#N/A</v>
      </c>
      <c r="AH98" s="11" t="e">
        <f t="shared" si="44"/>
        <v>#N/A</v>
      </c>
      <c r="AI98" s="11" t="e">
        <f t="shared" si="45"/>
        <v>#N/A</v>
      </c>
      <c r="AJ98" s="11" t="e">
        <f t="shared" si="46"/>
        <v>#N/A</v>
      </c>
      <c r="AK98" s="11" t="e">
        <f t="shared" si="47"/>
        <v>#N/A</v>
      </c>
      <c r="AL98" s="11">
        <f t="shared" si="48"/>
        <v>6</v>
      </c>
      <c r="AM98" s="11" t="e">
        <f t="shared" si="49"/>
        <v>#N/A</v>
      </c>
      <c r="AN98" s="11" t="e">
        <f t="shared" si="50"/>
        <v>#N/A</v>
      </c>
      <c r="AO98" s="11" t="e">
        <f t="shared" si="51"/>
        <v>#N/A</v>
      </c>
      <c r="AP98" s="11" t="e">
        <f t="shared" si="52"/>
        <v>#N/A</v>
      </c>
      <c r="AQ98" s="11" t="e">
        <f t="shared" si="53"/>
        <v>#N/A</v>
      </c>
      <c r="AR98" s="11" t="e">
        <f t="shared" si="54"/>
        <v>#N/A</v>
      </c>
      <c r="AS98" s="11" t="e">
        <f t="shared" si="55"/>
        <v>#N/A</v>
      </c>
      <c r="AT98" s="11">
        <f t="shared" si="56"/>
        <v>6.5</v>
      </c>
      <c r="AU98" s="11" t="e">
        <f t="shared" si="57"/>
        <v>#N/A</v>
      </c>
      <c r="AV98" s="11" t="e">
        <f t="shared" si="58"/>
        <v>#N/A</v>
      </c>
      <c r="AW98" s="11" t="e">
        <f t="shared" si="59"/>
        <v>#N/A</v>
      </c>
      <c r="AX98" s="11"/>
      <c r="AY98" t="s">
        <v>486</v>
      </c>
    </row>
    <row r="99" spans="1:51" x14ac:dyDescent="0.45">
      <c r="A99" s="36">
        <v>39</v>
      </c>
      <c r="B99" s="41" t="s">
        <v>419</v>
      </c>
      <c r="C99" s="11">
        <v>220</v>
      </c>
      <c r="D99" s="11">
        <v>2</v>
      </c>
      <c r="E99" s="11">
        <v>55</v>
      </c>
      <c r="F99" s="20" t="e">
        <f>NA()</f>
        <v>#N/A</v>
      </c>
      <c r="G99" s="83" t="e">
        <f>NA()</f>
        <v>#N/A</v>
      </c>
      <c r="H99" s="83" t="e">
        <f>NA()</f>
        <v>#N/A</v>
      </c>
      <c r="I99" s="20" t="e">
        <f>NA()</f>
        <v>#N/A</v>
      </c>
      <c r="J99" s="62">
        <v>3.2</v>
      </c>
      <c r="K99" s="20" t="e">
        <f>NA()</f>
        <v>#N/A</v>
      </c>
      <c r="L99" s="20" t="e">
        <f>NA()</f>
        <v>#N/A</v>
      </c>
      <c r="M99" s="20" t="e">
        <f>NA()</f>
        <v>#N/A</v>
      </c>
      <c r="N99" s="11">
        <v>6</v>
      </c>
      <c r="O99" s="11" t="s">
        <v>217</v>
      </c>
      <c r="P99" s="20" t="e">
        <f>NA()</f>
        <v>#N/A</v>
      </c>
      <c r="Q99" s="11" t="s">
        <v>188</v>
      </c>
      <c r="R99" s="36" t="s">
        <v>210</v>
      </c>
      <c r="S99" s="11">
        <v>2012</v>
      </c>
      <c r="T99" s="84" t="s">
        <v>494</v>
      </c>
      <c r="U99" s="72" t="s">
        <v>218</v>
      </c>
      <c r="V99" s="32" t="s">
        <v>655</v>
      </c>
      <c r="W99" s="91"/>
      <c r="X99" s="112">
        <f t="shared" si="34"/>
        <v>3.2</v>
      </c>
      <c r="Y99" s="112" t="e">
        <f t="shared" si="35"/>
        <v>#N/A</v>
      </c>
      <c r="Z99" s="11" t="e">
        <f t="shared" si="36"/>
        <v>#N/A</v>
      </c>
      <c r="AA99" s="11" t="e">
        <f t="shared" si="37"/>
        <v>#N/A</v>
      </c>
      <c r="AB99" s="11" t="e">
        <f t="shared" si="38"/>
        <v>#N/A</v>
      </c>
      <c r="AC99" s="11" t="e">
        <f t="shared" si="39"/>
        <v>#N/A</v>
      </c>
      <c r="AD99" s="11" t="e">
        <f t="shared" si="40"/>
        <v>#N/A</v>
      </c>
      <c r="AE99" s="11" t="e">
        <f t="shared" si="41"/>
        <v>#N/A</v>
      </c>
      <c r="AF99" s="11" t="e">
        <f t="shared" si="42"/>
        <v>#N/A</v>
      </c>
      <c r="AG99" s="11" t="e">
        <f t="shared" si="43"/>
        <v>#N/A</v>
      </c>
      <c r="AH99" s="11" t="e">
        <f t="shared" si="44"/>
        <v>#N/A</v>
      </c>
      <c r="AI99" s="11" t="e">
        <f t="shared" si="45"/>
        <v>#N/A</v>
      </c>
      <c r="AJ99" s="11" t="e">
        <f t="shared" si="46"/>
        <v>#N/A</v>
      </c>
      <c r="AK99" s="11" t="e">
        <f t="shared" si="47"/>
        <v>#N/A</v>
      </c>
      <c r="AL99" s="11">
        <f t="shared" si="48"/>
        <v>3.2</v>
      </c>
      <c r="AM99" s="11" t="e">
        <f t="shared" si="49"/>
        <v>#N/A</v>
      </c>
      <c r="AN99" s="11" t="e">
        <f t="shared" si="50"/>
        <v>#N/A</v>
      </c>
      <c r="AO99" s="11" t="e">
        <f t="shared" si="51"/>
        <v>#N/A</v>
      </c>
      <c r="AP99" s="11" t="e">
        <f t="shared" si="52"/>
        <v>#N/A</v>
      </c>
      <c r="AQ99" s="11" t="e">
        <f t="shared" si="53"/>
        <v>#N/A</v>
      </c>
      <c r="AR99" s="11" t="e">
        <f t="shared" si="54"/>
        <v>#N/A</v>
      </c>
      <c r="AS99" s="11" t="e">
        <f t="shared" si="55"/>
        <v>#N/A</v>
      </c>
      <c r="AT99" s="11" t="e">
        <f t="shared" si="56"/>
        <v>#N/A</v>
      </c>
      <c r="AU99" s="11" t="e">
        <f t="shared" si="57"/>
        <v>#N/A</v>
      </c>
      <c r="AV99" s="11" t="e">
        <f t="shared" si="58"/>
        <v>#N/A</v>
      </c>
      <c r="AW99" s="11" t="e">
        <f t="shared" si="59"/>
        <v>#N/A</v>
      </c>
      <c r="AX99" s="11"/>
      <c r="AY99" t="s">
        <v>486</v>
      </c>
    </row>
    <row r="100" spans="1:51" x14ac:dyDescent="0.45">
      <c r="A100" s="36">
        <v>39</v>
      </c>
      <c r="B100" s="41" t="s">
        <v>420</v>
      </c>
      <c r="C100" s="11">
        <v>92.5</v>
      </c>
      <c r="D100" s="11">
        <v>2</v>
      </c>
      <c r="E100" s="11">
        <v>16.670000000000002</v>
      </c>
      <c r="F100" s="11">
        <v>-2</v>
      </c>
      <c r="G100" s="83" t="e">
        <f>NA()</f>
        <v>#N/A</v>
      </c>
      <c r="H100" s="83" t="e">
        <f>NA()</f>
        <v>#N/A</v>
      </c>
      <c r="I100" s="72">
        <v>14.75</v>
      </c>
      <c r="J100" s="62">
        <v>12.25</v>
      </c>
      <c r="K100" s="11">
        <v>8</v>
      </c>
      <c r="L100" s="20" t="e">
        <f>NA()</f>
        <v>#N/A</v>
      </c>
      <c r="M100" s="11">
        <v>0.87</v>
      </c>
      <c r="N100" s="11">
        <v>12.75</v>
      </c>
      <c r="O100" s="20" t="e">
        <f>NA()</f>
        <v>#N/A</v>
      </c>
      <c r="P100" s="20" t="e">
        <f>NA()</f>
        <v>#N/A</v>
      </c>
      <c r="Q100" s="11" t="s">
        <v>188</v>
      </c>
      <c r="R100" s="104" t="s">
        <v>197</v>
      </c>
      <c r="S100" s="11">
        <v>2020</v>
      </c>
      <c r="T100" s="84" t="s">
        <v>495</v>
      </c>
      <c r="U100" s="72" t="s">
        <v>219</v>
      </c>
      <c r="V100" s="32" t="s">
        <v>655</v>
      </c>
      <c r="W100" s="91"/>
      <c r="X100" s="112">
        <f t="shared" si="34"/>
        <v>12.25</v>
      </c>
      <c r="Y100" s="112" t="e">
        <f t="shared" si="35"/>
        <v>#N/A</v>
      </c>
      <c r="Z100" s="11" t="e">
        <f t="shared" si="36"/>
        <v>#N/A</v>
      </c>
      <c r="AA100" s="11" t="e">
        <f t="shared" si="37"/>
        <v>#N/A</v>
      </c>
      <c r="AB100" s="11" t="e">
        <f t="shared" si="38"/>
        <v>#N/A</v>
      </c>
      <c r="AC100" s="11" t="e">
        <f t="shared" si="39"/>
        <v>#N/A</v>
      </c>
      <c r="AD100" s="11" t="e">
        <f t="shared" si="40"/>
        <v>#N/A</v>
      </c>
      <c r="AE100" s="11">
        <f t="shared" si="41"/>
        <v>14.75</v>
      </c>
      <c r="AF100" s="11" t="e">
        <f t="shared" si="42"/>
        <v>#N/A</v>
      </c>
      <c r="AG100" s="11" t="e">
        <f t="shared" si="43"/>
        <v>#N/A</v>
      </c>
      <c r="AH100" s="11" t="e">
        <f t="shared" si="44"/>
        <v>#N/A</v>
      </c>
      <c r="AI100" s="11" t="e">
        <f t="shared" si="45"/>
        <v>#N/A</v>
      </c>
      <c r="AJ100" s="11" t="e">
        <f t="shared" si="46"/>
        <v>#N/A</v>
      </c>
      <c r="AK100" s="11" t="e">
        <f t="shared" si="47"/>
        <v>#N/A</v>
      </c>
      <c r="AL100" s="11">
        <f t="shared" si="48"/>
        <v>12.25</v>
      </c>
      <c r="AM100" s="11" t="e">
        <f t="shared" si="49"/>
        <v>#N/A</v>
      </c>
      <c r="AN100" s="11" t="e">
        <f t="shared" si="50"/>
        <v>#N/A</v>
      </c>
      <c r="AO100" s="11" t="e">
        <f t="shared" si="51"/>
        <v>#N/A</v>
      </c>
      <c r="AP100" s="11" t="e">
        <f t="shared" si="52"/>
        <v>#N/A</v>
      </c>
      <c r="AQ100" s="11" t="e">
        <f t="shared" si="53"/>
        <v>#N/A</v>
      </c>
      <c r="AR100" s="11" t="e">
        <f t="shared" si="54"/>
        <v>#N/A</v>
      </c>
      <c r="AS100" s="11" t="e">
        <f t="shared" si="55"/>
        <v>#N/A</v>
      </c>
      <c r="AT100" s="11">
        <f t="shared" si="56"/>
        <v>14.75</v>
      </c>
      <c r="AU100" s="11" t="e">
        <f t="shared" si="57"/>
        <v>#N/A</v>
      </c>
      <c r="AV100" s="11" t="e">
        <f t="shared" si="58"/>
        <v>#N/A</v>
      </c>
      <c r="AW100" s="11" t="e">
        <f t="shared" si="59"/>
        <v>#N/A</v>
      </c>
      <c r="AX100" s="11"/>
      <c r="AY100" t="s">
        <v>487</v>
      </c>
    </row>
    <row r="101" spans="1:51" x14ac:dyDescent="0.45">
      <c r="A101" s="36">
        <v>40</v>
      </c>
      <c r="B101" s="41" t="s">
        <v>421</v>
      </c>
      <c r="C101" s="11">
        <v>97</v>
      </c>
      <c r="D101" s="11">
        <v>2</v>
      </c>
      <c r="E101" s="11">
        <v>46.5</v>
      </c>
      <c r="F101" s="11">
        <v>17</v>
      </c>
      <c r="G101" s="83" t="e">
        <f>NA()</f>
        <v>#N/A</v>
      </c>
      <c r="H101" s="83" t="e">
        <f>NA()</f>
        <v>#N/A</v>
      </c>
      <c r="I101" s="20" t="e">
        <f>NA()</f>
        <v>#N/A</v>
      </c>
      <c r="J101" s="62">
        <v>-15</v>
      </c>
      <c r="K101" s="11">
        <v>11.5</v>
      </c>
      <c r="L101" s="11">
        <v>5</v>
      </c>
      <c r="M101" s="20" t="e">
        <f>NA()</f>
        <v>#N/A</v>
      </c>
      <c r="N101" s="11">
        <v>3</v>
      </c>
      <c r="O101" s="20" t="e">
        <f>NA()</f>
        <v>#N/A</v>
      </c>
      <c r="P101" s="20" t="e">
        <f>NA()</f>
        <v>#N/A</v>
      </c>
      <c r="Q101" s="11" t="s">
        <v>188</v>
      </c>
      <c r="R101" s="104" t="s">
        <v>197</v>
      </c>
      <c r="S101" s="11">
        <v>2020</v>
      </c>
      <c r="T101" s="84" t="s">
        <v>459</v>
      </c>
      <c r="U101" s="105" t="s">
        <v>220</v>
      </c>
      <c r="V101" s="33" t="s">
        <v>654</v>
      </c>
      <c r="W101" s="91"/>
      <c r="X101" s="112">
        <f t="shared" si="34"/>
        <v>-15</v>
      </c>
      <c r="Y101" s="112" t="e">
        <f t="shared" si="35"/>
        <v>#N/A</v>
      </c>
      <c r="Z101" s="11" t="e">
        <f t="shared" si="36"/>
        <v>#N/A</v>
      </c>
      <c r="AA101" s="11" t="e">
        <f t="shared" si="37"/>
        <v>#N/A</v>
      </c>
      <c r="AB101" s="11" t="e">
        <f t="shared" si="38"/>
        <v>#N/A</v>
      </c>
      <c r="AC101" s="11" t="e">
        <f t="shared" si="39"/>
        <v>#N/A</v>
      </c>
      <c r="AD101" s="11" t="e">
        <f t="shared" si="40"/>
        <v>#N/A</v>
      </c>
      <c r="AE101" s="11" t="e">
        <f t="shared" si="41"/>
        <v>#N/A</v>
      </c>
      <c r="AF101" s="11" t="e">
        <f t="shared" si="42"/>
        <v>#N/A</v>
      </c>
      <c r="AG101" s="11" t="e">
        <f t="shared" si="43"/>
        <v>#N/A</v>
      </c>
      <c r="AH101" s="11" t="e">
        <f t="shared" si="44"/>
        <v>#N/A</v>
      </c>
      <c r="AI101" s="11" t="e">
        <f t="shared" si="45"/>
        <v>#N/A</v>
      </c>
      <c r="AJ101" s="11" t="e">
        <f t="shared" si="46"/>
        <v>#N/A</v>
      </c>
      <c r="AK101" s="11" t="e">
        <f t="shared" si="47"/>
        <v>#N/A</v>
      </c>
      <c r="AL101" s="11">
        <f t="shared" si="48"/>
        <v>-15</v>
      </c>
      <c r="AM101" s="11" t="e">
        <f t="shared" si="49"/>
        <v>#N/A</v>
      </c>
      <c r="AN101" s="11" t="e">
        <f t="shared" si="50"/>
        <v>#N/A</v>
      </c>
      <c r="AO101" s="11" t="e">
        <f t="shared" si="51"/>
        <v>#N/A</v>
      </c>
      <c r="AP101" s="11" t="e">
        <f t="shared" si="52"/>
        <v>#N/A</v>
      </c>
      <c r="AQ101" s="11" t="e">
        <f t="shared" si="53"/>
        <v>#N/A</v>
      </c>
      <c r="AR101" s="11" t="e">
        <f t="shared" si="54"/>
        <v>#N/A</v>
      </c>
      <c r="AS101" s="11" t="e">
        <f t="shared" si="55"/>
        <v>#N/A</v>
      </c>
      <c r="AT101" s="11" t="e">
        <f t="shared" si="56"/>
        <v>#N/A</v>
      </c>
      <c r="AU101" s="11" t="e">
        <f t="shared" si="57"/>
        <v>#N/A</v>
      </c>
      <c r="AV101" s="11" t="e">
        <f t="shared" si="58"/>
        <v>#N/A</v>
      </c>
      <c r="AW101" s="11" t="e">
        <f t="shared" si="59"/>
        <v>#N/A</v>
      </c>
      <c r="AX101" s="11"/>
      <c r="AY101" t="s">
        <v>488</v>
      </c>
    </row>
    <row r="102" spans="1:51" x14ac:dyDescent="0.45">
      <c r="A102" s="73">
        <v>41</v>
      </c>
      <c r="B102" s="41" t="s">
        <v>422</v>
      </c>
      <c r="C102" s="11">
        <v>300</v>
      </c>
      <c r="D102" s="11">
        <v>1</v>
      </c>
      <c r="E102" s="11">
        <v>298.10000000000002</v>
      </c>
      <c r="F102" s="20" t="e">
        <f>NA()</f>
        <v>#N/A</v>
      </c>
      <c r="G102" s="83" t="e">
        <f>NA()</f>
        <v>#N/A</v>
      </c>
      <c r="H102" s="83" t="e">
        <f>NA()</f>
        <v>#N/A</v>
      </c>
      <c r="I102" s="72">
        <v>14.15</v>
      </c>
      <c r="J102" s="62">
        <v>26</v>
      </c>
      <c r="K102" s="11">
        <v>6.6</v>
      </c>
      <c r="L102" s="20" t="e">
        <f>NA()</f>
        <v>#N/A</v>
      </c>
      <c r="M102" s="11">
        <v>0.48199999999999998</v>
      </c>
      <c r="N102" s="11">
        <v>1.31603</v>
      </c>
      <c r="O102" s="20" t="e">
        <f>NA()</f>
        <v>#N/A</v>
      </c>
      <c r="P102" s="20" t="e">
        <f>NA()</f>
        <v>#N/A</v>
      </c>
      <c r="Q102" s="11" t="s">
        <v>188</v>
      </c>
      <c r="R102" s="38" t="s">
        <v>221</v>
      </c>
      <c r="S102" s="11">
        <v>2015</v>
      </c>
      <c r="T102" s="84" t="s">
        <v>497</v>
      </c>
      <c r="U102" s="72" t="s">
        <v>184</v>
      </c>
      <c r="V102" s="32" t="s">
        <v>655</v>
      </c>
      <c r="W102" s="91"/>
      <c r="X102" s="112">
        <f t="shared" si="34"/>
        <v>26</v>
      </c>
      <c r="Y102" s="112" t="e">
        <f t="shared" si="35"/>
        <v>#N/A</v>
      </c>
      <c r="Z102" s="11" t="e">
        <f t="shared" si="36"/>
        <v>#N/A</v>
      </c>
      <c r="AA102" s="11" t="e">
        <f t="shared" si="37"/>
        <v>#N/A</v>
      </c>
      <c r="AB102" s="11" t="e">
        <f t="shared" si="38"/>
        <v>#N/A</v>
      </c>
      <c r="AC102" s="11" t="e">
        <f t="shared" si="39"/>
        <v>#N/A</v>
      </c>
      <c r="AD102" s="11" t="e">
        <f t="shared" si="40"/>
        <v>#N/A</v>
      </c>
      <c r="AE102" s="11" t="e">
        <f t="shared" si="41"/>
        <v>#N/A</v>
      </c>
      <c r="AF102" s="11">
        <f t="shared" si="42"/>
        <v>14.15</v>
      </c>
      <c r="AG102" s="11" t="e">
        <f t="shared" si="43"/>
        <v>#N/A</v>
      </c>
      <c r="AH102" s="11" t="e">
        <f t="shared" si="44"/>
        <v>#N/A</v>
      </c>
      <c r="AI102" s="11" t="e">
        <f t="shared" si="45"/>
        <v>#N/A</v>
      </c>
      <c r="AJ102" s="11" t="e">
        <f t="shared" si="46"/>
        <v>#N/A</v>
      </c>
      <c r="AK102" s="11" t="e">
        <f t="shared" si="47"/>
        <v>#N/A</v>
      </c>
      <c r="AL102" s="11" t="e">
        <f t="shared" si="48"/>
        <v>#N/A</v>
      </c>
      <c r="AM102" s="11">
        <f t="shared" si="49"/>
        <v>26</v>
      </c>
      <c r="AN102" s="11" t="e">
        <f t="shared" si="50"/>
        <v>#N/A</v>
      </c>
      <c r="AO102" s="11" t="e">
        <f t="shared" si="51"/>
        <v>#N/A</v>
      </c>
      <c r="AP102" s="11" t="e">
        <f t="shared" si="52"/>
        <v>#N/A</v>
      </c>
      <c r="AQ102" s="11" t="e">
        <f t="shared" si="53"/>
        <v>#N/A</v>
      </c>
      <c r="AR102" s="11" t="e">
        <f t="shared" si="54"/>
        <v>#N/A</v>
      </c>
      <c r="AS102" s="11" t="e">
        <f t="shared" si="55"/>
        <v>#N/A</v>
      </c>
      <c r="AT102" s="11" t="e">
        <f t="shared" si="56"/>
        <v>#N/A</v>
      </c>
      <c r="AU102" s="11" t="e">
        <f t="shared" si="57"/>
        <v>#N/A</v>
      </c>
      <c r="AV102" s="11">
        <f t="shared" si="58"/>
        <v>14.15</v>
      </c>
      <c r="AW102" s="11" t="e">
        <f t="shared" si="59"/>
        <v>#N/A</v>
      </c>
      <c r="AX102" s="11"/>
      <c r="AY102" t="s">
        <v>474</v>
      </c>
    </row>
    <row r="103" spans="1:51" x14ac:dyDescent="0.45">
      <c r="A103" s="73">
        <v>42</v>
      </c>
      <c r="B103" s="41" t="s">
        <v>423</v>
      </c>
      <c r="C103" s="11">
        <v>338</v>
      </c>
      <c r="D103" s="11">
        <v>2</v>
      </c>
      <c r="E103" s="11">
        <v>170</v>
      </c>
      <c r="F103" s="11">
        <v>4</v>
      </c>
      <c r="G103" s="83" t="e">
        <f>NA()</f>
        <v>#N/A</v>
      </c>
      <c r="H103" s="83" t="e">
        <f>NA()</f>
        <v>#N/A</v>
      </c>
      <c r="I103" s="72">
        <v>17</v>
      </c>
      <c r="J103" s="62">
        <v>11.8</v>
      </c>
      <c r="K103" s="11">
        <v>16</v>
      </c>
      <c r="L103" s="20" t="e">
        <f>NA()</f>
        <v>#N/A</v>
      </c>
      <c r="M103" s="11">
        <v>0.47199999999999998</v>
      </c>
      <c r="N103" s="11">
        <v>3.0912000000000002</v>
      </c>
      <c r="O103" s="11" t="s">
        <v>222</v>
      </c>
      <c r="P103" s="20" t="e">
        <f>NA()</f>
        <v>#N/A</v>
      </c>
      <c r="Q103" s="11" t="s">
        <v>188</v>
      </c>
      <c r="R103" s="38" t="s">
        <v>223</v>
      </c>
      <c r="S103" s="11">
        <v>2012</v>
      </c>
      <c r="T103" s="84" t="s">
        <v>499</v>
      </c>
      <c r="U103" s="72" t="s">
        <v>184</v>
      </c>
      <c r="V103" s="32" t="s">
        <v>655</v>
      </c>
      <c r="W103" s="91"/>
      <c r="X103" s="112">
        <f t="shared" si="34"/>
        <v>11.8</v>
      </c>
      <c r="Y103" s="112" t="e">
        <f t="shared" si="35"/>
        <v>#N/A</v>
      </c>
      <c r="Z103" s="11" t="e">
        <f t="shared" si="36"/>
        <v>#N/A</v>
      </c>
      <c r="AA103" s="11" t="e">
        <f t="shared" si="37"/>
        <v>#N/A</v>
      </c>
      <c r="AB103" s="11" t="e">
        <f t="shared" si="38"/>
        <v>#N/A</v>
      </c>
      <c r="AC103" s="11" t="e">
        <f t="shared" si="39"/>
        <v>#N/A</v>
      </c>
      <c r="AD103" s="11" t="e">
        <f t="shared" si="40"/>
        <v>#N/A</v>
      </c>
      <c r="AE103" s="11" t="e">
        <f t="shared" si="41"/>
        <v>#N/A</v>
      </c>
      <c r="AF103" s="11">
        <f t="shared" si="42"/>
        <v>17</v>
      </c>
      <c r="AG103" s="11" t="e">
        <f t="shared" si="43"/>
        <v>#N/A</v>
      </c>
      <c r="AH103" s="11" t="e">
        <f t="shared" si="44"/>
        <v>#N/A</v>
      </c>
      <c r="AI103" s="11" t="e">
        <f t="shared" si="45"/>
        <v>#N/A</v>
      </c>
      <c r="AJ103" s="11" t="e">
        <f t="shared" si="46"/>
        <v>#N/A</v>
      </c>
      <c r="AK103" s="11" t="e">
        <f t="shared" si="47"/>
        <v>#N/A</v>
      </c>
      <c r="AL103" s="11" t="e">
        <f t="shared" si="48"/>
        <v>#N/A</v>
      </c>
      <c r="AM103" s="11">
        <f t="shared" si="49"/>
        <v>11.8</v>
      </c>
      <c r="AN103" s="11" t="e">
        <f t="shared" si="50"/>
        <v>#N/A</v>
      </c>
      <c r="AO103" s="11" t="e">
        <f t="shared" si="51"/>
        <v>#N/A</v>
      </c>
      <c r="AP103" s="11" t="e">
        <f t="shared" si="52"/>
        <v>#N/A</v>
      </c>
      <c r="AQ103" s="11" t="e">
        <f t="shared" si="53"/>
        <v>#N/A</v>
      </c>
      <c r="AR103" s="11" t="e">
        <f t="shared" si="54"/>
        <v>#N/A</v>
      </c>
      <c r="AS103" s="11" t="e">
        <f t="shared" si="55"/>
        <v>#N/A</v>
      </c>
      <c r="AT103" s="11" t="e">
        <f t="shared" si="56"/>
        <v>#N/A</v>
      </c>
      <c r="AU103" s="11" t="e">
        <f t="shared" si="57"/>
        <v>#N/A</v>
      </c>
      <c r="AV103" s="11">
        <f t="shared" si="58"/>
        <v>17</v>
      </c>
      <c r="AW103" s="11" t="e">
        <f t="shared" si="59"/>
        <v>#N/A</v>
      </c>
      <c r="AX103" s="11"/>
      <c r="AY103" t="s">
        <v>475</v>
      </c>
    </row>
    <row r="104" spans="1:51" x14ac:dyDescent="0.45">
      <c r="A104" s="73">
        <v>43</v>
      </c>
      <c r="B104" s="41" t="s">
        <v>424</v>
      </c>
      <c r="C104" s="11">
        <v>270</v>
      </c>
      <c r="D104" s="11">
        <v>1</v>
      </c>
      <c r="E104" s="11">
        <v>270</v>
      </c>
      <c r="F104" s="11">
        <v>-4</v>
      </c>
      <c r="G104" s="83" t="e">
        <f>NA()</f>
        <v>#N/A</v>
      </c>
      <c r="H104" s="83" t="e">
        <f>NA()</f>
        <v>#N/A</v>
      </c>
      <c r="I104" s="20" t="e">
        <f>NA()</f>
        <v>#N/A</v>
      </c>
      <c r="J104" s="62">
        <v>7.5</v>
      </c>
      <c r="K104" s="11">
        <v>20</v>
      </c>
      <c r="L104" s="20" t="e">
        <f>NA()</f>
        <v>#N/A</v>
      </c>
      <c r="M104" s="11">
        <v>6.8000000000000005E-2</v>
      </c>
      <c r="N104" s="11">
        <v>0.38400000000000001</v>
      </c>
      <c r="O104" s="20" t="e">
        <f>NA()</f>
        <v>#N/A</v>
      </c>
      <c r="P104" s="20" t="e">
        <f>NA()</f>
        <v>#N/A</v>
      </c>
      <c r="Q104" s="11" t="s">
        <v>188</v>
      </c>
      <c r="R104" s="38" t="s">
        <v>221</v>
      </c>
      <c r="S104" s="11">
        <v>2016</v>
      </c>
      <c r="T104" s="84" t="s">
        <v>500</v>
      </c>
      <c r="U104" s="33" t="s">
        <v>224</v>
      </c>
      <c r="V104" s="33" t="s">
        <v>654</v>
      </c>
      <c r="W104" s="110"/>
      <c r="X104" s="112">
        <f t="shared" si="34"/>
        <v>7.5</v>
      </c>
      <c r="Y104" s="112" t="e">
        <f t="shared" si="35"/>
        <v>#N/A</v>
      </c>
      <c r="Z104" s="11" t="e">
        <f t="shared" si="36"/>
        <v>#N/A</v>
      </c>
      <c r="AA104" s="11" t="e">
        <f t="shared" si="37"/>
        <v>#N/A</v>
      </c>
      <c r="AB104" s="11" t="e">
        <f t="shared" si="38"/>
        <v>#N/A</v>
      </c>
      <c r="AC104" s="11" t="e">
        <f t="shared" si="39"/>
        <v>#N/A</v>
      </c>
      <c r="AD104" s="11" t="e">
        <f t="shared" si="40"/>
        <v>#N/A</v>
      </c>
      <c r="AE104" s="11" t="e">
        <f t="shared" si="41"/>
        <v>#N/A</v>
      </c>
      <c r="AF104" s="11" t="e">
        <f t="shared" si="42"/>
        <v>#N/A</v>
      </c>
      <c r="AG104" s="11" t="e">
        <f t="shared" si="43"/>
        <v>#N/A</v>
      </c>
      <c r="AH104" s="11" t="e">
        <f t="shared" si="44"/>
        <v>#N/A</v>
      </c>
      <c r="AI104" s="11" t="e">
        <f t="shared" si="45"/>
        <v>#N/A</v>
      </c>
      <c r="AJ104" s="11" t="e">
        <f t="shared" si="46"/>
        <v>#N/A</v>
      </c>
      <c r="AK104" s="11" t="e">
        <f t="shared" si="47"/>
        <v>#N/A</v>
      </c>
      <c r="AL104" s="11" t="e">
        <f t="shared" si="48"/>
        <v>#N/A</v>
      </c>
      <c r="AM104" s="11">
        <f t="shared" si="49"/>
        <v>7.5</v>
      </c>
      <c r="AN104" s="11" t="e">
        <f t="shared" si="50"/>
        <v>#N/A</v>
      </c>
      <c r="AO104" s="11" t="e">
        <f t="shared" si="51"/>
        <v>#N/A</v>
      </c>
      <c r="AP104" s="11" t="e">
        <f t="shared" si="52"/>
        <v>#N/A</v>
      </c>
      <c r="AQ104" s="11" t="e">
        <f t="shared" si="53"/>
        <v>#N/A</v>
      </c>
      <c r="AR104" s="11" t="e">
        <f t="shared" si="54"/>
        <v>#N/A</v>
      </c>
      <c r="AS104" s="11" t="e">
        <f t="shared" si="55"/>
        <v>#N/A</v>
      </c>
      <c r="AT104" s="11" t="e">
        <f t="shared" si="56"/>
        <v>#N/A</v>
      </c>
      <c r="AU104" s="11" t="e">
        <f t="shared" si="57"/>
        <v>#N/A</v>
      </c>
      <c r="AV104" s="11" t="e">
        <f t="shared" si="58"/>
        <v>#N/A</v>
      </c>
      <c r="AW104" s="11" t="e">
        <f t="shared" si="59"/>
        <v>#N/A</v>
      </c>
      <c r="AX104" s="11"/>
      <c r="AY104" t="s">
        <v>476</v>
      </c>
    </row>
    <row r="105" spans="1:51" x14ac:dyDescent="0.45">
      <c r="A105" s="73">
        <v>44</v>
      </c>
      <c r="B105" s="11">
        <v>298</v>
      </c>
      <c r="C105" s="11">
        <v>298</v>
      </c>
      <c r="D105" s="11">
        <v>1</v>
      </c>
      <c r="E105" s="11">
        <v>280</v>
      </c>
      <c r="F105" s="20" t="e">
        <f>NA()</f>
        <v>#N/A</v>
      </c>
      <c r="G105" s="83" t="e">
        <f>NA()</f>
        <v>#N/A</v>
      </c>
      <c r="H105" s="83" t="e">
        <f>NA()</f>
        <v>#N/A</v>
      </c>
      <c r="I105" s="20" t="e">
        <f>NA()</f>
        <v>#N/A</v>
      </c>
      <c r="J105" s="62">
        <v>26</v>
      </c>
      <c r="K105" s="20" t="e">
        <f>NA()</f>
        <v>#N/A</v>
      </c>
      <c r="L105" s="20" t="e">
        <f>NA()</f>
        <v>#N/A</v>
      </c>
      <c r="M105" s="20" t="e">
        <f>NA()</f>
        <v>#N/A</v>
      </c>
      <c r="N105" s="20" t="e">
        <f>NA()</f>
        <v>#N/A</v>
      </c>
      <c r="O105" s="20" t="e">
        <f>NA()</f>
        <v>#N/A</v>
      </c>
      <c r="P105" s="20" t="e">
        <f>NA()</f>
        <v>#N/A</v>
      </c>
      <c r="Q105" s="11" t="s">
        <v>225</v>
      </c>
      <c r="R105" s="38" t="s">
        <v>221</v>
      </c>
      <c r="S105" s="11">
        <v>2019</v>
      </c>
      <c r="T105" s="84" t="s">
        <v>497</v>
      </c>
      <c r="U105" s="72" t="s">
        <v>184</v>
      </c>
      <c r="V105" s="32" t="s">
        <v>655</v>
      </c>
      <c r="W105" s="91"/>
      <c r="X105" s="112">
        <f t="shared" si="34"/>
        <v>26</v>
      </c>
      <c r="Y105" s="112" t="e">
        <f t="shared" si="35"/>
        <v>#N/A</v>
      </c>
      <c r="Z105" s="11" t="e">
        <f t="shared" si="36"/>
        <v>#N/A</v>
      </c>
      <c r="AA105" s="11" t="e">
        <f t="shared" si="37"/>
        <v>#N/A</v>
      </c>
      <c r="AB105" s="11" t="e">
        <f t="shared" si="38"/>
        <v>#N/A</v>
      </c>
      <c r="AC105" s="11" t="e">
        <f t="shared" si="39"/>
        <v>#N/A</v>
      </c>
      <c r="AD105" s="11" t="e">
        <f t="shared" si="40"/>
        <v>#N/A</v>
      </c>
      <c r="AE105" s="11" t="e">
        <f t="shared" si="41"/>
        <v>#N/A</v>
      </c>
      <c r="AF105" s="11" t="e">
        <f t="shared" si="42"/>
        <v>#N/A</v>
      </c>
      <c r="AG105" s="11" t="e">
        <f t="shared" si="43"/>
        <v>#N/A</v>
      </c>
      <c r="AH105" s="11" t="e">
        <f t="shared" si="44"/>
        <v>#N/A</v>
      </c>
      <c r="AI105" s="11" t="e">
        <f t="shared" si="45"/>
        <v>#N/A</v>
      </c>
      <c r="AJ105" s="11" t="e">
        <f t="shared" si="46"/>
        <v>#N/A</v>
      </c>
      <c r="AK105" s="11" t="e">
        <f t="shared" si="47"/>
        <v>#N/A</v>
      </c>
      <c r="AL105" s="11" t="e">
        <f t="shared" si="48"/>
        <v>#N/A</v>
      </c>
      <c r="AM105" s="11">
        <f t="shared" si="49"/>
        <v>26</v>
      </c>
      <c r="AN105" s="11" t="e">
        <f t="shared" si="50"/>
        <v>#N/A</v>
      </c>
      <c r="AO105" s="11" t="e">
        <f t="shared" si="51"/>
        <v>#N/A</v>
      </c>
      <c r="AP105" s="11" t="e">
        <f t="shared" si="52"/>
        <v>#N/A</v>
      </c>
      <c r="AQ105" s="11" t="e">
        <f t="shared" si="53"/>
        <v>#N/A</v>
      </c>
      <c r="AR105" s="11" t="e">
        <f t="shared" si="54"/>
        <v>#N/A</v>
      </c>
      <c r="AS105" s="11" t="e">
        <f t="shared" si="55"/>
        <v>#N/A</v>
      </c>
      <c r="AT105" s="11" t="e">
        <f t="shared" si="56"/>
        <v>#N/A</v>
      </c>
      <c r="AU105" s="11" t="e">
        <f t="shared" si="57"/>
        <v>#N/A</v>
      </c>
      <c r="AV105" s="11" t="e">
        <f t="shared" si="58"/>
        <v>#N/A</v>
      </c>
      <c r="AW105" s="11" t="e">
        <f t="shared" si="59"/>
        <v>#N/A</v>
      </c>
      <c r="AX105" s="11"/>
      <c r="AY105" t="s">
        <v>496</v>
      </c>
    </row>
    <row r="106" spans="1:51" x14ac:dyDescent="0.45">
      <c r="A106" s="73">
        <v>45</v>
      </c>
      <c r="B106" s="41" t="s">
        <v>425</v>
      </c>
      <c r="C106" s="11">
        <v>187</v>
      </c>
      <c r="D106" s="11">
        <v>1</v>
      </c>
      <c r="E106" s="11">
        <v>170</v>
      </c>
      <c r="F106" s="11">
        <v>2</v>
      </c>
      <c r="G106" s="83" t="e">
        <f>NA()</f>
        <v>#N/A</v>
      </c>
      <c r="H106" s="83" t="e">
        <f>NA()</f>
        <v>#N/A</v>
      </c>
      <c r="I106" s="20" t="e">
        <f>NA()</f>
        <v>#N/A</v>
      </c>
      <c r="J106" s="62">
        <v>-12.4</v>
      </c>
      <c r="K106" s="11">
        <v>11</v>
      </c>
      <c r="L106" s="20" t="e">
        <f>NA()</f>
        <v>#N/A</v>
      </c>
      <c r="M106" s="20" t="e">
        <f>NA()</f>
        <v>#N/A</v>
      </c>
      <c r="N106" s="11">
        <v>0.38880000000000003</v>
      </c>
      <c r="O106" s="20" t="e">
        <f>NA()</f>
        <v>#N/A</v>
      </c>
      <c r="P106" s="20" t="e">
        <f>NA()</f>
        <v>#N/A</v>
      </c>
      <c r="Q106" s="11" t="s">
        <v>188</v>
      </c>
      <c r="R106" s="38" t="s">
        <v>223</v>
      </c>
      <c r="S106" s="11">
        <v>2021</v>
      </c>
      <c r="T106" s="84" t="s">
        <v>459</v>
      </c>
      <c r="U106" s="105" t="s">
        <v>226</v>
      </c>
      <c r="V106" s="33" t="s">
        <v>654</v>
      </c>
      <c r="W106" s="91"/>
      <c r="X106" s="112">
        <f t="shared" si="34"/>
        <v>-12.4</v>
      </c>
      <c r="Y106" s="112" t="e">
        <f t="shared" si="35"/>
        <v>#N/A</v>
      </c>
      <c r="Z106" s="11" t="e">
        <f t="shared" si="36"/>
        <v>#N/A</v>
      </c>
      <c r="AA106" s="11" t="e">
        <f t="shared" si="37"/>
        <v>#N/A</v>
      </c>
      <c r="AB106" s="11" t="e">
        <f t="shared" si="38"/>
        <v>#N/A</v>
      </c>
      <c r="AC106" s="11" t="e">
        <f t="shared" si="39"/>
        <v>#N/A</v>
      </c>
      <c r="AD106" s="11" t="e">
        <f t="shared" si="40"/>
        <v>#N/A</v>
      </c>
      <c r="AE106" s="11" t="e">
        <f t="shared" si="41"/>
        <v>#N/A</v>
      </c>
      <c r="AF106" s="11" t="e">
        <f t="shared" si="42"/>
        <v>#N/A</v>
      </c>
      <c r="AG106" s="11" t="e">
        <f t="shared" si="43"/>
        <v>#N/A</v>
      </c>
      <c r="AH106" s="11" t="e">
        <f t="shared" si="44"/>
        <v>#N/A</v>
      </c>
      <c r="AI106" s="11" t="e">
        <f t="shared" si="45"/>
        <v>#N/A</v>
      </c>
      <c r="AJ106" s="11" t="e">
        <f t="shared" si="46"/>
        <v>#N/A</v>
      </c>
      <c r="AK106" s="11" t="e">
        <f t="shared" si="47"/>
        <v>#N/A</v>
      </c>
      <c r="AL106" s="11" t="e">
        <f t="shared" si="48"/>
        <v>#N/A</v>
      </c>
      <c r="AM106" s="11">
        <f t="shared" si="49"/>
        <v>-12.4</v>
      </c>
      <c r="AN106" s="11" t="e">
        <f t="shared" si="50"/>
        <v>#N/A</v>
      </c>
      <c r="AO106" s="11" t="e">
        <f t="shared" si="51"/>
        <v>#N/A</v>
      </c>
      <c r="AP106" s="11" t="e">
        <f t="shared" si="52"/>
        <v>#N/A</v>
      </c>
      <c r="AQ106" s="11" t="e">
        <f t="shared" si="53"/>
        <v>#N/A</v>
      </c>
      <c r="AR106" s="11" t="e">
        <f t="shared" si="54"/>
        <v>#N/A</v>
      </c>
      <c r="AS106" s="11" t="e">
        <f t="shared" si="55"/>
        <v>#N/A</v>
      </c>
      <c r="AT106" s="11" t="e">
        <f t="shared" si="56"/>
        <v>#N/A</v>
      </c>
      <c r="AU106" s="11" t="e">
        <f t="shared" si="57"/>
        <v>#N/A</v>
      </c>
      <c r="AV106" s="11" t="e">
        <f t="shared" si="58"/>
        <v>#N/A</v>
      </c>
      <c r="AW106" s="11" t="e">
        <f t="shared" si="59"/>
        <v>#N/A</v>
      </c>
      <c r="AX106" s="11"/>
      <c r="AY106" t="s">
        <v>478</v>
      </c>
    </row>
    <row r="107" spans="1:51" x14ac:dyDescent="0.45">
      <c r="A107" s="73">
        <v>45</v>
      </c>
      <c r="B107" s="41" t="s">
        <v>426</v>
      </c>
      <c r="C107" s="11">
        <v>195.5</v>
      </c>
      <c r="D107" s="11">
        <v>1</v>
      </c>
      <c r="E107" s="11">
        <v>180</v>
      </c>
      <c r="F107" s="11">
        <v>-4</v>
      </c>
      <c r="G107" s="83" t="e">
        <f>NA()</f>
        <v>#N/A</v>
      </c>
      <c r="H107" s="83" t="e">
        <f>NA()</f>
        <v>#N/A</v>
      </c>
      <c r="I107" s="20" t="e">
        <f>NA()</f>
        <v>#N/A</v>
      </c>
      <c r="J107" s="62">
        <v>1.6</v>
      </c>
      <c r="K107" s="11">
        <v>19</v>
      </c>
      <c r="L107" s="20" t="e">
        <f>NA()</f>
        <v>#N/A</v>
      </c>
      <c r="M107" s="11">
        <v>6.3E-3</v>
      </c>
      <c r="N107" s="11">
        <v>0.21</v>
      </c>
      <c r="O107" s="20" t="e">
        <f>NA()</f>
        <v>#N/A</v>
      </c>
      <c r="P107" s="20" t="e">
        <f>NA()</f>
        <v>#N/A</v>
      </c>
      <c r="Q107" s="11" t="s">
        <v>188</v>
      </c>
      <c r="R107" s="38" t="s">
        <v>223</v>
      </c>
      <c r="S107" s="11">
        <v>2021</v>
      </c>
      <c r="T107" s="84" t="s">
        <v>459</v>
      </c>
      <c r="U107" s="105" t="s">
        <v>227</v>
      </c>
      <c r="V107" s="33" t="s">
        <v>654</v>
      </c>
      <c r="W107" s="91"/>
      <c r="X107" s="112">
        <f t="shared" si="34"/>
        <v>1.6</v>
      </c>
      <c r="Y107" s="112" t="e">
        <f t="shared" si="35"/>
        <v>#N/A</v>
      </c>
      <c r="Z107" s="11" t="e">
        <f t="shared" si="36"/>
        <v>#N/A</v>
      </c>
      <c r="AA107" s="11" t="e">
        <f t="shared" si="37"/>
        <v>#N/A</v>
      </c>
      <c r="AB107" s="11" t="e">
        <f t="shared" si="38"/>
        <v>#N/A</v>
      </c>
      <c r="AC107" s="11" t="e">
        <f t="shared" si="39"/>
        <v>#N/A</v>
      </c>
      <c r="AD107" s="11" t="e">
        <f t="shared" si="40"/>
        <v>#N/A</v>
      </c>
      <c r="AE107" s="11" t="e">
        <f t="shared" si="41"/>
        <v>#N/A</v>
      </c>
      <c r="AF107" s="11" t="e">
        <f t="shared" si="42"/>
        <v>#N/A</v>
      </c>
      <c r="AG107" s="11" t="e">
        <f t="shared" si="43"/>
        <v>#N/A</v>
      </c>
      <c r="AH107" s="11" t="e">
        <f t="shared" si="44"/>
        <v>#N/A</v>
      </c>
      <c r="AI107" s="11" t="e">
        <f t="shared" si="45"/>
        <v>#N/A</v>
      </c>
      <c r="AJ107" s="11" t="e">
        <f t="shared" si="46"/>
        <v>#N/A</v>
      </c>
      <c r="AK107" s="11" t="e">
        <f t="shared" si="47"/>
        <v>#N/A</v>
      </c>
      <c r="AL107" s="11" t="e">
        <f t="shared" si="48"/>
        <v>#N/A</v>
      </c>
      <c r="AM107" s="11">
        <f t="shared" si="49"/>
        <v>1.6</v>
      </c>
      <c r="AN107" s="11" t="e">
        <f t="shared" si="50"/>
        <v>#N/A</v>
      </c>
      <c r="AO107" s="11" t="e">
        <f t="shared" si="51"/>
        <v>#N/A</v>
      </c>
      <c r="AP107" s="11" t="e">
        <f t="shared" si="52"/>
        <v>#N/A</v>
      </c>
      <c r="AQ107" s="11" t="e">
        <f t="shared" si="53"/>
        <v>#N/A</v>
      </c>
      <c r="AR107" s="11" t="e">
        <f t="shared" si="54"/>
        <v>#N/A</v>
      </c>
      <c r="AS107" s="11" t="e">
        <f t="shared" si="55"/>
        <v>#N/A</v>
      </c>
      <c r="AT107" s="11" t="e">
        <f t="shared" si="56"/>
        <v>#N/A</v>
      </c>
      <c r="AU107" s="11" t="e">
        <f t="shared" si="57"/>
        <v>#N/A</v>
      </c>
      <c r="AV107" s="11" t="e">
        <f t="shared" si="58"/>
        <v>#N/A</v>
      </c>
      <c r="AW107" s="11" t="e">
        <f t="shared" si="59"/>
        <v>#N/A</v>
      </c>
      <c r="AX107" s="11"/>
      <c r="AY107" t="s">
        <v>478</v>
      </c>
    </row>
    <row r="108" spans="1:51" x14ac:dyDescent="0.45">
      <c r="A108" s="73">
        <v>46</v>
      </c>
      <c r="B108" s="41" t="s">
        <v>427</v>
      </c>
      <c r="C108" s="11">
        <v>140</v>
      </c>
      <c r="D108" s="11">
        <v>1</v>
      </c>
      <c r="E108" s="11">
        <v>138</v>
      </c>
      <c r="F108" s="11">
        <v>0</v>
      </c>
      <c r="G108" s="83" t="e">
        <f>NA()</f>
        <v>#N/A</v>
      </c>
      <c r="H108" s="83" t="e">
        <f>NA()</f>
        <v>#N/A</v>
      </c>
      <c r="I108" s="72">
        <v>12</v>
      </c>
      <c r="J108" s="62">
        <v>-3</v>
      </c>
      <c r="K108" s="20" t="e">
        <f>NA()</f>
        <v>#N/A</v>
      </c>
      <c r="L108" s="20" t="e">
        <f>NA()</f>
        <v>#N/A</v>
      </c>
      <c r="M108" s="11">
        <v>0.26</v>
      </c>
      <c r="N108" s="11">
        <v>0.82500000000000007</v>
      </c>
      <c r="O108" s="20" t="e">
        <f>NA()</f>
        <v>#N/A</v>
      </c>
      <c r="P108" s="20" t="e">
        <f>NA()</f>
        <v>#N/A</v>
      </c>
      <c r="Q108" s="11" t="s">
        <v>188</v>
      </c>
      <c r="R108" s="38" t="s">
        <v>223</v>
      </c>
      <c r="S108" s="11">
        <v>2015</v>
      </c>
      <c r="T108" s="84" t="s">
        <v>460</v>
      </c>
      <c r="U108" s="105" t="s">
        <v>443</v>
      </c>
      <c r="V108" s="33" t="s">
        <v>654</v>
      </c>
      <c r="W108" s="91"/>
      <c r="X108" s="112">
        <f t="shared" si="34"/>
        <v>-3</v>
      </c>
      <c r="Y108" s="112" t="e">
        <f t="shared" si="35"/>
        <v>#N/A</v>
      </c>
      <c r="Z108" s="11" t="e">
        <f t="shared" si="36"/>
        <v>#N/A</v>
      </c>
      <c r="AA108" s="11" t="e">
        <f t="shared" si="37"/>
        <v>#N/A</v>
      </c>
      <c r="AB108" s="11" t="e">
        <f t="shared" si="38"/>
        <v>#N/A</v>
      </c>
      <c r="AC108" s="11" t="e">
        <f t="shared" si="39"/>
        <v>#N/A</v>
      </c>
      <c r="AD108" s="11" t="e">
        <f t="shared" si="40"/>
        <v>#N/A</v>
      </c>
      <c r="AE108" s="11" t="e">
        <f t="shared" si="41"/>
        <v>#N/A</v>
      </c>
      <c r="AF108" s="11">
        <f t="shared" si="42"/>
        <v>12</v>
      </c>
      <c r="AG108" s="11" t="e">
        <f t="shared" si="43"/>
        <v>#N/A</v>
      </c>
      <c r="AH108" s="11" t="e">
        <f t="shared" si="44"/>
        <v>#N/A</v>
      </c>
      <c r="AI108" s="11" t="e">
        <f t="shared" si="45"/>
        <v>#N/A</v>
      </c>
      <c r="AJ108" s="11" t="e">
        <f t="shared" si="46"/>
        <v>#N/A</v>
      </c>
      <c r="AK108" s="11" t="e">
        <f t="shared" si="47"/>
        <v>#N/A</v>
      </c>
      <c r="AL108" s="11" t="e">
        <f t="shared" si="48"/>
        <v>#N/A</v>
      </c>
      <c r="AM108" s="11">
        <f t="shared" si="49"/>
        <v>-3</v>
      </c>
      <c r="AN108" s="11" t="e">
        <f t="shared" si="50"/>
        <v>#N/A</v>
      </c>
      <c r="AO108" s="11" t="e">
        <f t="shared" si="51"/>
        <v>#N/A</v>
      </c>
      <c r="AP108" s="11" t="e">
        <f t="shared" si="52"/>
        <v>#N/A</v>
      </c>
      <c r="AQ108" s="11" t="e">
        <f t="shared" si="53"/>
        <v>#N/A</v>
      </c>
      <c r="AR108" s="11" t="e">
        <f t="shared" si="54"/>
        <v>#N/A</v>
      </c>
      <c r="AS108" s="11" t="e">
        <f t="shared" si="55"/>
        <v>#N/A</v>
      </c>
      <c r="AT108" s="11" t="e">
        <f t="shared" si="56"/>
        <v>#N/A</v>
      </c>
      <c r="AU108" s="11" t="e">
        <f t="shared" si="57"/>
        <v>#N/A</v>
      </c>
      <c r="AV108" s="11" t="e">
        <f t="shared" si="58"/>
        <v>#N/A</v>
      </c>
      <c r="AW108" s="11">
        <f t="shared" si="59"/>
        <v>12</v>
      </c>
      <c r="AX108" s="11"/>
      <c r="AY108" t="s">
        <v>479</v>
      </c>
    </row>
    <row r="109" spans="1:51" x14ac:dyDescent="0.45">
      <c r="A109" s="73">
        <v>46</v>
      </c>
      <c r="B109" s="41" t="s">
        <v>428</v>
      </c>
      <c r="C109" s="11">
        <v>140</v>
      </c>
      <c r="D109" s="11">
        <v>2</v>
      </c>
      <c r="E109" s="11">
        <v>69</v>
      </c>
      <c r="F109" s="11">
        <v>-1</v>
      </c>
      <c r="G109" s="83" t="e">
        <f>NA()</f>
        <v>#N/A</v>
      </c>
      <c r="H109" s="83" t="e">
        <f>NA()</f>
        <v>#N/A</v>
      </c>
      <c r="I109" s="72">
        <v>13.5</v>
      </c>
      <c r="J109" s="62">
        <v>-1</v>
      </c>
      <c r="K109" s="20" t="e">
        <f>NA()</f>
        <v>#N/A</v>
      </c>
      <c r="L109" s="20" t="e">
        <f>NA()</f>
        <v>#N/A</v>
      </c>
      <c r="M109" s="11">
        <v>0.26200000000000001</v>
      </c>
      <c r="N109" s="11">
        <v>0.82500000000000007</v>
      </c>
      <c r="O109" s="20" t="e">
        <f>NA()</f>
        <v>#N/A</v>
      </c>
      <c r="P109" s="20" t="e">
        <f>NA()</f>
        <v>#N/A</v>
      </c>
      <c r="Q109" s="11" t="s">
        <v>188</v>
      </c>
      <c r="R109" s="38" t="s">
        <v>223</v>
      </c>
      <c r="S109" s="11">
        <v>2015</v>
      </c>
      <c r="T109" s="84" t="s">
        <v>460</v>
      </c>
      <c r="U109" s="105" t="s">
        <v>443</v>
      </c>
      <c r="V109" s="33" t="s">
        <v>654</v>
      </c>
      <c r="W109" s="91"/>
      <c r="X109" s="112">
        <f t="shared" si="34"/>
        <v>-1</v>
      </c>
      <c r="Y109" s="112" t="e">
        <f t="shared" si="35"/>
        <v>#N/A</v>
      </c>
      <c r="Z109" s="11" t="e">
        <f t="shared" si="36"/>
        <v>#N/A</v>
      </c>
      <c r="AA109" s="11" t="e">
        <f t="shared" si="37"/>
        <v>#N/A</v>
      </c>
      <c r="AB109" s="11" t="e">
        <f t="shared" si="38"/>
        <v>#N/A</v>
      </c>
      <c r="AC109" s="11" t="e">
        <f t="shared" si="39"/>
        <v>#N/A</v>
      </c>
      <c r="AD109" s="11" t="e">
        <f t="shared" si="40"/>
        <v>#N/A</v>
      </c>
      <c r="AE109" s="11" t="e">
        <f t="shared" si="41"/>
        <v>#N/A</v>
      </c>
      <c r="AF109" s="11">
        <f t="shared" si="42"/>
        <v>13.5</v>
      </c>
      <c r="AG109" s="11" t="e">
        <f t="shared" si="43"/>
        <v>#N/A</v>
      </c>
      <c r="AH109" s="11" t="e">
        <f t="shared" si="44"/>
        <v>#N/A</v>
      </c>
      <c r="AI109" s="11" t="e">
        <f t="shared" si="45"/>
        <v>#N/A</v>
      </c>
      <c r="AJ109" s="11" t="e">
        <f t="shared" si="46"/>
        <v>#N/A</v>
      </c>
      <c r="AK109" s="11" t="e">
        <f t="shared" si="47"/>
        <v>#N/A</v>
      </c>
      <c r="AL109" s="11" t="e">
        <f t="shared" si="48"/>
        <v>#N/A</v>
      </c>
      <c r="AM109" s="11">
        <f t="shared" si="49"/>
        <v>-1</v>
      </c>
      <c r="AN109" s="11" t="e">
        <f t="shared" si="50"/>
        <v>#N/A</v>
      </c>
      <c r="AO109" s="11" t="e">
        <f t="shared" si="51"/>
        <v>#N/A</v>
      </c>
      <c r="AP109" s="11" t="e">
        <f t="shared" si="52"/>
        <v>#N/A</v>
      </c>
      <c r="AQ109" s="11" t="e">
        <f t="shared" si="53"/>
        <v>#N/A</v>
      </c>
      <c r="AR109" s="11" t="e">
        <f t="shared" si="54"/>
        <v>#N/A</v>
      </c>
      <c r="AS109" s="11" t="e">
        <f t="shared" si="55"/>
        <v>#N/A</v>
      </c>
      <c r="AT109" s="11" t="e">
        <f t="shared" si="56"/>
        <v>#N/A</v>
      </c>
      <c r="AU109" s="11" t="e">
        <f t="shared" si="57"/>
        <v>#N/A</v>
      </c>
      <c r="AV109" s="11" t="e">
        <f t="shared" si="58"/>
        <v>#N/A</v>
      </c>
      <c r="AW109" s="11">
        <f t="shared" si="59"/>
        <v>13.5</v>
      </c>
      <c r="AX109" s="11"/>
      <c r="AY109" t="s">
        <v>479</v>
      </c>
    </row>
    <row r="110" spans="1:51" x14ac:dyDescent="0.45">
      <c r="A110" s="73">
        <v>46</v>
      </c>
      <c r="B110" s="41" t="s">
        <v>429</v>
      </c>
      <c r="C110" s="11">
        <v>140</v>
      </c>
      <c r="D110" s="11">
        <v>3</v>
      </c>
      <c r="E110" s="11">
        <v>46</v>
      </c>
      <c r="F110" s="11">
        <v>5</v>
      </c>
      <c r="G110" s="83" t="e">
        <f>NA()</f>
        <v>#N/A</v>
      </c>
      <c r="H110" s="83" t="e">
        <f>NA()</f>
        <v>#N/A</v>
      </c>
      <c r="I110" s="72">
        <v>18.5</v>
      </c>
      <c r="J110" s="62">
        <v>-5</v>
      </c>
      <c r="K110" s="20" t="e">
        <f>NA()</f>
        <v>#N/A</v>
      </c>
      <c r="L110" s="20" t="e">
        <f>NA()</f>
        <v>#N/A</v>
      </c>
      <c r="M110" s="11">
        <v>0.28499999999999998</v>
      </c>
      <c r="N110" s="11">
        <v>0.82500000000000007</v>
      </c>
      <c r="O110" s="20" t="e">
        <f>NA()</f>
        <v>#N/A</v>
      </c>
      <c r="P110" s="20" t="e">
        <f>NA()</f>
        <v>#N/A</v>
      </c>
      <c r="Q110" s="11" t="s">
        <v>188</v>
      </c>
      <c r="R110" s="38" t="s">
        <v>223</v>
      </c>
      <c r="S110" s="11">
        <v>2015</v>
      </c>
      <c r="T110" s="84" t="s">
        <v>460</v>
      </c>
      <c r="U110" s="105" t="s">
        <v>443</v>
      </c>
      <c r="V110" s="33" t="s">
        <v>654</v>
      </c>
      <c r="W110" s="91"/>
      <c r="X110" s="112">
        <f t="shared" si="34"/>
        <v>-5</v>
      </c>
      <c r="Y110" s="112" t="e">
        <f t="shared" si="35"/>
        <v>#N/A</v>
      </c>
      <c r="Z110" s="11" t="e">
        <f t="shared" si="36"/>
        <v>#N/A</v>
      </c>
      <c r="AA110" s="11" t="e">
        <f t="shared" si="37"/>
        <v>#N/A</v>
      </c>
      <c r="AB110" s="11" t="e">
        <f t="shared" si="38"/>
        <v>#N/A</v>
      </c>
      <c r="AC110" s="11" t="e">
        <f t="shared" si="39"/>
        <v>#N/A</v>
      </c>
      <c r="AD110" s="11" t="e">
        <f t="shared" si="40"/>
        <v>#N/A</v>
      </c>
      <c r="AE110" s="11" t="e">
        <f t="shared" si="41"/>
        <v>#N/A</v>
      </c>
      <c r="AF110" s="11">
        <f t="shared" si="42"/>
        <v>18.5</v>
      </c>
      <c r="AG110" s="11" t="e">
        <f t="shared" si="43"/>
        <v>#N/A</v>
      </c>
      <c r="AH110" s="11" t="e">
        <f t="shared" si="44"/>
        <v>#N/A</v>
      </c>
      <c r="AI110" s="11" t="e">
        <f t="shared" si="45"/>
        <v>#N/A</v>
      </c>
      <c r="AJ110" s="11" t="e">
        <f t="shared" si="46"/>
        <v>#N/A</v>
      </c>
      <c r="AK110" s="11" t="e">
        <f t="shared" si="47"/>
        <v>#N/A</v>
      </c>
      <c r="AL110" s="11" t="e">
        <f t="shared" si="48"/>
        <v>#N/A</v>
      </c>
      <c r="AM110" s="11">
        <f t="shared" si="49"/>
        <v>-5</v>
      </c>
      <c r="AN110" s="11" t="e">
        <f t="shared" si="50"/>
        <v>#N/A</v>
      </c>
      <c r="AO110" s="11" t="e">
        <f t="shared" si="51"/>
        <v>#N/A</v>
      </c>
      <c r="AP110" s="11" t="e">
        <f t="shared" si="52"/>
        <v>#N/A</v>
      </c>
      <c r="AQ110" s="11" t="e">
        <f t="shared" si="53"/>
        <v>#N/A</v>
      </c>
      <c r="AR110" s="11" t="e">
        <f t="shared" si="54"/>
        <v>#N/A</v>
      </c>
      <c r="AS110" s="11" t="e">
        <f t="shared" si="55"/>
        <v>#N/A</v>
      </c>
      <c r="AT110" s="11" t="e">
        <f t="shared" si="56"/>
        <v>#N/A</v>
      </c>
      <c r="AU110" s="11" t="e">
        <f t="shared" si="57"/>
        <v>#N/A</v>
      </c>
      <c r="AV110" s="11" t="e">
        <f t="shared" si="58"/>
        <v>#N/A</v>
      </c>
      <c r="AW110" s="11">
        <f t="shared" si="59"/>
        <v>18.5</v>
      </c>
      <c r="AX110" s="11"/>
      <c r="AY110" t="s">
        <v>479</v>
      </c>
    </row>
    <row r="111" spans="1:51" x14ac:dyDescent="0.45">
      <c r="A111" s="73">
        <v>46</v>
      </c>
      <c r="B111" s="41" t="s">
        <v>430</v>
      </c>
      <c r="C111" s="11">
        <v>140</v>
      </c>
      <c r="D111" s="11">
        <v>4</v>
      </c>
      <c r="E111" s="11">
        <v>34.5</v>
      </c>
      <c r="F111" s="11">
        <v>6</v>
      </c>
      <c r="G111" s="83" t="e">
        <f>NA()</f>
        <v>#N/A</v>
      </c>
      <c r="H111" s="83" t="e">
        <f>NA()</f>
        <v>#N/A</v>
      </c>
      <c r="I111" s="72">
        <v>19</v>
      </c>
      <c r="J111" s="62">
        <v>-4</v>
      </c>
      <c r="K111" s="20" t="e">
        <f>NA()</f>
        <v>#N/A</v>
      </c>
      <c r="L111" s="20" t="e">
        <f>NA()</f>
        <v>#N/A</v>
      </c>
      <c r="M111" s="11">
        <v>0.28999999999999998</v>
      </c>
      <c r="N111" s="11">
        <v>0.82500000000000007</v>
      </c>
      <c r="O111" s="20" t="e">
        <f>NA()</f>
        <v>#N/A</v>
      </c>
      <c r="P111" s="20" t="e">
        <f>NA()</f>
        <v>#N/A</v>
      </c>
      <c r="Q111" s="11" t="s">
        <v>188</v>
      </c>
      <c r="R111" s="38" t="s">
        <v>223</v>
      </c>
      <c r="S111" s="11">
        <v>2015</v>
      </c>
      <c r="T111" s="84" t="s">
        <v>460</v>
      </c>
      <c r="U111" s="105" t="s">
        <v>443</v>
      </c>
      <c r="V111" s="33" t="s">
        <v>654</v>
      </c>
      <c r="W111" s="91"/>
      <c r="X111" s="112">
        <f t="shared" si="34"/>
        <v>-4</v>
      </c>
      <c r="Y111" s="112" t="e">
        <f t="shared" si="35"/>
        <v>#N/A</v>
      </c>
      <c r="Z111" s="11" t="e">
        <f t="shared" si="36"/>
        <v>#N/A</v>
      </c>
      <c r="AA111" s="11" t="e">
        <f t="shared" si="37"/>
        <v>#N/A</v>
      </c>
      <c r="AB111" s="11" t="e">
        <f t="shared" si="38"/>
        <v>#N/A</v>
      </c>
      <c r="AC111" s="11" t="e">
        <f t="shared" si="39"/>
        <v>#N/A</v>
      </c>
      <c r="AD111" s="11" t="e">
        <f t="shared" si="40"/>
        <v>#N/A</v>
      </c>
      <c r="AE111" s="11" t="e">
        <f t="shared" si="41"/>
        <v>#N/A</v>
      </c>
      <c r="AF111" s="11">
        <f t="shared" si="42"/>
        <v>19</v>
      </c>
      <c r="AG111" s="11" t="e">
        <f t="shared" si="43"/>
        <v>#N/A</v>
      </c>
      <c r="AH111" s="11" t="e">
        <f t="shared" si="44"/>
        <v>#N/A</v>
      </c>
      <c r="AI111" s="11" t="e">
        <f t="shared" si="45"/>
        <v>#N/A</v>
      </c>
      <c r="AJ111" s="11" t="e">
        <f t="shared" si="46"/>
        <v>#N/A</v>
      </c>
      <c r="AK111" s="11" t="e">
        <f t="shared" si="47"/>
        <v>#N/A</v>
      </c>
      <c r="AL111" s="11" t="e">
        <f t="shared" si="48"/>
        <v>#N/A</v>
      </c>
      <c r="AM111" s="11">
        <f t="shared" si="49"/>
        <v>-4</v>
      </c>
      <c r="AN111" s="11" t="e">
        <f t="shared" si="50"/>
        <v>#N/A</v>
      </c>
      <c r="AO111" s="11" t="e">
        <f t="shared" si="51"/>
        <v>#N/A</v>
      </c>
      <c r="AP111" s="11" t="e">
        <f t="shared" si="52"/>
        <v>#N/A</v>
      </c>
      <c r="AQ111" s="11" t="e">
        <f t="shared" si="53"/>
        <v>#N/A</v>
      </c>
      <c r="AR111" s="11" t="e">
        <f t="shared" si="54"/>
        <v>#N/A</v>
      </c>
      <c r="AS111" s="11" t="e">
        <f t="shared" si="55"/>
        <v>#N/A</v>
      </c>
      <c r="AT111" s="11" t="e">
        <f t="shared" si="56"/>
        <v>#N/A</v>
      </c>
      <c r="AU111" s="11" t="e">
        <f t="shared" si="57"/>
        <v>#N/A</v>
      </c>
      <c r="AV111" s="11" t="e">
        <f t="shared" si="58"/>
        <v>#N/A</v>
      </c>
      <c r="AW111" s="11">
        <f t="shared" si="59"/>
        <v>19</v>
      </c>
      <c r="AX111" s="11"/>
      <c r="AY111" t="s">
        <v>479</v>
      </c>
    </row>
    <row r="112" spans="1:51" x14ac:dyDescent="0.45">
      <c r="A112" s="73">
        <v>47</v>
      </c>
      <c r="B112" s="41" t="s">
        <v>431</v>
      </c>
      <c r="C112" s="11">
        <v>140</v>
      </c>
      <c r="D112" s="11">
        <v>1</v>
      </c>
      <c r="E112" s="11">
        <v>140</v>
      </c>
      <c r="F112" s="11">
        <v>0</v>
      </c>
      <c r="G112" s="83" t="e">
        <f>NA()</f>
        <v>#N/A</v>
      </c>
      <c r="H112" s="83" t="e">
        <f>NA()</f>
        <v>#N/A</v>
      </c>
      <c r="I112" s="72">
        <v>12.75</v>
      </c>
      <c r="J112" s="62">
        <v>14</v>
      </c>
      <c r="K112" s="20" t="e">
        <f>NA()</f>
        <v>#N/A</v>
      </c>
      <c r="L112" s="11">
        <v>-16</v>
      </c>
      <c r="M112" s="11">
        <v>7.3999999999999996E-2</v>
      </c>
      <c r="N112" s="11">
        <v>0.24640000000000004</v>
      </c>
      <c r="O112" s="20" t="e">
        <f>NA()</f>
        <v>#N/A</v>
      </c>
      <c r="P112" s="20" t="e">
        <f>NA()</f>
        <v>#N/A</v>
      </c>
      <c r="Q112" s="11" t="s">
        <v>188</v>
      </c>
      <c r="R112" s="38" t="s">
        <v>223</v>
      </c>
      <c r="S112" s="11">
        <v>2015</v>
      </c>
      <c r="T112" s="84" t="s">
        <v>109</v>
      </c>
      <c r="U112" s="105" t="s">
        <v>228</v>
      </c>
      <c r="V112" s="33" t="s">
        <v>654</v>
      </c>
      <c r="W112" s="91"/>
      <c r="X112" s="112">
        <f t="shared" si="34"/>
        <v>14</v>
      </c>
      <c r="Y112" s="112" t="e">
        <f t="shared" si="35"/>
        <v>#N/A</v>
      </c>
      <c r="Z112" s="11" t="e">
        <f t="shared" si="36"/>
        <v>#N/A</v>
      </c>
      <c r="AA112" s="11" t="e">
        <f t="shared" si="37"/>
        <v>#N/A</v>
      </c>
      <c r="AB112" s="11" t="e">
        <f t="shared" si="38"/>
        <v>#N/A</v>
      </c>
      <c r="AC112" s="11" t="e">
        <f t="shared" si="39"/>
        <v>#N/A</v>
      </c>
      <c r="AD112" s="11" t="e">
        <f t="shared" si="40"/>
        <v>#N/A</v>
      </c>
      <c r="AE112" s="11" t="e">
        <f t="shared" si="41"/>
        <v>#N/A</v>
      </c>
      <c r="AF112" s="11">
        <f t="shared" si="42"/>
        <v>12.75</v>
      </c>
      <c r="AG112" s="11" t="e">
        <f t="shared" si="43"/>
        <v>#N/A</v>
      </c>
      <c r="AH112" s="11" t="e">
        <f t="shared" si="44"/>
        <v>#N/A</v>
      </c>
      <c r="AI112" s="11" t="e">
        <f t="shared" si="45"/>
        <v>#N/A</v>
      </c>
      <c r="AJ112" s="11" t="e">
        <f t="shared" si="46"/>
        <v>#N/A</v>
      </c>
      <c r="AK112" s="11" t="e">
        <f t="shared" si="47"/>
        <v>#N/A</v>
      </c>
      <c r="AL112" s="11" t="e">
        <f t="shared" si="48"/>
        <v>#N/A</v>
      </c>
      <c r="AM112" s="11">
        <f t="shared" si="49"/>
        <v>14</v>
      </c>
      <c r="AN112" s="11" t="e">
        <f t="shared" si="50"/>
        <v>#N/A</v>
      </c>
      <c r="AO112" s="11" t="e">
        <f t="shared" si="51"/>
        <v>#N/A</v>
      </c>
      <c r="AP112" s="11" t="e">
        <f t="shared" si="52"/>
        <v>#N/A</v>
      </c>
      <c r="AQ112" s="11" t="e">
        <f t="shared" si="53"/>
        <v>#N/A</v>
      </c>
      <c r="AR112" s="11" t="e">
        <f t="shared" si="54"/>
        <v>#N/A</v>
      </c>
      <c r="AS112" s="11" t="e">
        <f t="shared" si="55"/>
        <v>#N/A</v>
      </c>
      <c r="AT112" s="11" t="e">
        <f t="shared" si="56"/>
        <v>#N/A</v>
      </c>
      <c r="AU112" s="11" t="e">
        <f t="shared" si="57"/>
        <v>#N/A</v>
      </c>
      <c r="AV112" s="11" t="e">
        <f t="shared" si="58"/>
        <v>#N/A</v>
      </c>
      <c r="AW112" s="11">
        <f t="shared" si="59"/>
        <v>12.75</v>
      </c>
      <c r="AX112" s="11"/>
      <c r="AY112" t="s">
        <v>480</v>
      </c>
    </row>
    <row r="113" spans="1:52" x14ac:dyDescent="0.45">
      <c r="A113" s="73">
        <v>48</v>
      </c>
      <c r="B113" s="41" t="s">
        <v>432</v>
      </c>
      <c r="C113" s="11">
        <v>143</v>
      </c>
      <c r="D113" s="11">
        <v>1</v>
      </c>
      <c r="E113" s="11">
        <v>140</v>
      </c>
      <c r="F113" s="11">
        <v>3</v>
      </c>
      <c r="G113" s="83" t="e">
        <f>NA()</f>
        <v>#N/A</v>
      </c>
      <c r="H113" s="83" t="e">
        <f>NA()</f>
        <v>#N/A</v>
      </c>
      <c r="I113" s="72">
        <v>13</v>
      </c>
      <c r="J113" s="62">
        <v>15</v>
      </c>
      <c r="K113" s="11">
        <v>18</v>
      </c>
      <c r="L113" s="20" t="e">
        <f>NA()</f>
        <v>#N/A</v>
      </c>
      <c r="M113" s="20" t="e">
        <f>NA()</f>
        <v>#N/A</v>
      </c>
      <c r="N113" s="20" t="e">
        <f>NA()</f>
        <v>#N/A</v>
      </c>
      <c r="O113" s="20" t="e">
        <f>NA()</f>
        <v>#N/A</v>
      </c>
      <c r="P113" s="20" t="e">
        <f>NA()</f>
        <v>#N/A</v>
      </c>
      <c r="Q113" s="11" t="s">
        <v>176</v>
      </c>
      <c r="R113" s="38" t="s">
        <v>223</v>
      </c>
      <c r="S113" s="11">
        <v>2018</v>
      </c>
      <c r="T113" s="84" t="s">
        <v>109</v>
      </c>
      <c r="U113" s="72" t="s">
        <v>229</v>
      </c>
      <c r="V113" s="32" t="s">
        <v>655</v>
      </c>
      <c r="W113" s="91"/>
      <c r="X113" s="112">
        <f t="shared" si="34"/>
        <v>15</v>
      </c>
      <c r="Y113" s="112" t="e">
        <f t="shared" si="35"/>
        <v>#N/A</v>
      </c>
      <c r="Z113" s="11" t="e">
        <f t="shared" si="36"/>
        <v>#N/A</v>
      </c>
      <c r="AA113" s="11" t="e">
        <f t="shared" si="37"/>
        <v>#N/A</v>
      </c>
      <c r="AB113" s="11" t="e">
        <f t="shared" si="38"/>
        <v>#N/A</v>
      </c>
      <c r="AC113" s="11" t="e">
        <f t="shared" si="39"/>
        <v>#N/A</v>
      </c>
      <c r="AD113" s="11" t="e">
        <f t="shared" si="40"/>
        <v>#N/A</v>
      </c>
      <c r="AE113" s="11" t="e">
        <f t="shared" si="41"/>
        <v>#N/A</v>
      </c>
      <c r="AF113" s="11">
        <f t="shared" si="42"/>
        <v>13</v>
      </c>
      <c r="AG113" s="11" t="e">
        <f t="shared" si="43"/>
        <v>#N/A</v>
      </c>
      <c r="AH113" s="11" t="e">
        <f t="shared" si="44"/>
        <v>#N/A</v>
      </c>
      <c r="AI113" s="11" t="e">
        <f t="shared" si="45"/>
        <v>#N/A</v>
      </c>
      <c r="AJ113" s="11" t="e">
        <f t="shared" si="46"/>
        <v>#N/A</v>
      </c>
      <c r="AK113" s="11" t="e">
        <f t="shared" si="47"/>
        <v>#N/A</v>
      </c>
      <c r="AL113" s="11" t="e">
        <f t="shared" si="48"/>
        <v>#N/A</v>
      </c>
      <c r="AM113" s="11">
        <f t="shared" si="49"/>
        <v>15</v>
      </c>
      <c r="AN113" s="11" t="e">
        <f t="shared" si="50"/>
        <v>#N/A</v>
      </c>
      <c r="AO113" s="11" t="e">
        <f t="shared" si="51"/>
        <v>#N/A</v>
      </c>
      <c r="AP113" s="11" t="e">
        <f t="shared" si="52"/>
        <v>#N/A</v>
      </c>
      <c r="AQ113" s="11" t="e">
        <f t="shared" si="53"/>
        <v>#N/A</v>
      </c>
      <c r="AR113" s="11" t="e">
        <f t="shared" si="54"/>
        <v>#N/A</v>
      </c>
      <c r="AS113" s="11" t="e">
        <f t="shared" si="55"/>
        <v>#N/A</v>
      </c>
      <c r="AT113" s="11" t="e">
        <f t="shared" si="56"/>
        <v>#N/A</v>
      </c>
      <c r="AU113" s="11" t="e">
        <f t="shared" si="57"/>
        <v>#N/A</v>
      </c>
      <c r="AV113" s="11">
        <f t="shared" si="58"/>
        <v>13</v>
      </c>
      <c r="AW113" s="11" t="e">
        <f t="shared" si="59"/>
        <v>#N/A</v>
      </c>
      <c r="AX113" s="11"/>
      <c r="AY113" t="s">
        <v>482</v>
      </c>
    </row>
    <row r="114" spans="1:52" x14ac:dyDescent="0.45">
      <c r="A114" s="39">
        <v>49</v>
      </c>
      <c r="B114" s="11">
        <v>77</v>
      </c>
      <c r="C114" s="11">
        <v>77</v>
      </c>
      <c r="D114" s="11">
        <v>1</v>
      </c>
      <c r="E114" s="11">
        <v>38.5</v>
      </c>
      <c r="F114" s="11">
        <v>10</v>
      </c>
      <c r="G114" s="83" t="e">
        <f>NA()</f>
        <v>#N/A</v>
      </c>
      <c r="H114" s="83" t="e">
        <f>NA()</f>
        <v>#N/A</v>
      </c>
      <c r="I114" s="20" t="e">
        <f>NA()</f>
        <v>#N/A</v>
      </c>
      <c r="J114" s="62">
        <v>11</v>
      </c>
      <c r="K114" s="20" t="e">
        <f>NA()</f>
        <v>#N/A</v>
      </c>
      <c r="L114" s="20" t="e">
        <f>NA()</f>
        <v>#N/A</v>
      </c>
      <c r="M114" s="20" t="e">
        <f>NA()</f>
        <v>#N/A</v>
      </c>
      <c r="N114" s="11">
        <v>5</v>
      </c>
      <c r="O114" s="20" t="e">
        <f>NA()</f>
        <v>#N/A</v>
      </c>
      <c r="P114" s="20" t="e">
        <f>NA()</f>
        <v>#N/A</v>
      </c>
      <c r="Q114" s="11" t="s">
        <v>225</v>
      </c>
      <c r="R114" s="39" t="s">
        <v>230</v>
      </c>
      <c r="S114" s="11">
        <v>2011</v>
      </c>
      <c r="T114" s="84" t="s">
        <v>469</v>
      </c>
      <c r="U114" s="72" t="s">
        <v>231</v>
      </c>
      <c r="V114" s="32" t="s">
        <v>655</v>
      </c>
      <c r="W114" s="91"/>
      <c r="X114" s="112">
        <f t="shared" si="34"/>
        <v>11</v>
      </c>
      <c r="Y114" s="112" t="e">
        <f t="shared" si="35"/>
        <v>#N/A</v>
      </c>
      <c r="Z114" s="11" t="e">
        <f t="shared" si="36"/>
        <v>#N/A</v>
      </c>
      <c r="AA114" s="11" t="e">
        <f t="shared" si="37"/>
        <v>#N/A</v>
      </c>
      <c r="AB114" s="11" t="e">
        <f t="shared" si="38"/>
        <v>#N/A</v>
      </c>
      <c r="AC114" s="11" t="e">
        <f t="shared" si="39"/>
        <v>#N/A</v>
      </c>
      <c r="AD114" s="11" t="e">
        <f t="shared" si="40"/>
        <v>#N/A</v>
      </c>
      <c r="AE114" s="11" t="e">
        <f t="shared" si="41"/>
        <v>#N/A</v>
      </c>
      <c r="AF114" s="11" t="e">
        <f t="shared" si="42"/>
        <v>#N/A</v>
      </c>
      <c r="AG114" s="11" t="e">
        <f t="shared" si="43"/>
        <v>#N/A</v>
      </c>
      <c r="AH114" s="11" t="e">
        <f t="shared" si="44"/>
        <v>#N/A</v>
      </c>
      <c r="AI114" s="11" t="e">
        <f t="shared" si="45"/>
        <v>#N/A</v>
      </c>
      <c r="AJ114" s="11" t="e">
        <f t="shared" si="46"/>
        <v>#N/A</v>
      </c>
      <c r="AK114" s="11" t="e">
        <f t="shared" si="47"/>
        <v>#N/A</v>
      </c>
      <c r="AL114" s="11" t="e">
        <f t="shared" si="48"/>
        <v>#N/A</v>
      </c>
      <c r="AM114" s="11" t="e">
        <f t="shared" si="49"/>
        <v>#N/A</v>
      </c>
      <c r="AN114" s="11" t="e">
        <f t="shared" si="50"/>
        <v>#N/A</v>
      </c>
      <c r="AO114" s="11" t="e">
        <f t="shared" si="51"/>
        <v>#N/A</v>
      </c>
      <c r="AP114" s="11" t="e">
        <f t="shared" si="52"/>
        <v>#N/A</v>
      </c>
      <c r="AQ114" s="11" t="e">
        <f t="shared" si="53"/>
        <v>#N/A</v>
      </c>
      <c r="AR114" s="11" t="e">
        <f t="shared" si="54"/>
        <v>#N/A</v>
      </c>
      <c r="AS114" s="11" t="e">
        <f t="shared" si="55"/>
        <v>#N/A</v>
      </c>
      <c r="AT114" s="11" t="e">
        <f t="shared" si="56"/>
        <v>#N/A</v>
      </c>
      <c r="AU114" s="11" t="e">
        <f t="shared" si="57"/>
        <v>#N/A</v>
      </c>
      <c r="AV114" s="11" t="e">
        <f t="shared" si="58"/>
        <v>#N/A</v>
      </c>
      <c r="AW114" s="11" t="e">
        <f t="shared" si="59"/>
        <v>#N/A</v>
      </c>
      <c r="AX114" s="11"/>
    </row>
    <row r="115" spans="1:52" x14ac:dyDescent="0.45">
      <c r="A115" s="39">
        <v>50</v>
      </c>
      <c r="B115" s="11">
        <v>77.400000000000006</v>
      </c>
      <c r="C115" s="11">
        <v>77.400000000000006</v>
      </c>
      <c r="D115" s="11">
        <v>1</v>
      </c>
      <c r="E115" s="11">
        <v>77</v>
      </c>
      <c r="F115" s="11">
        <v>15</v>
      </c>
      <c r="G115" s="83" t="e">
        <f>NA()</f>
        <v>#N/A</v>
      </c>
      <c r="H115" s="83" t="e">
        <f>NA()</f>
        <v>#N/A</v>
      </c>
      <c r="I115" s="20" t="e">
        <f>NA()</f>
        <v>#N/A</v>
      </c>
      <c r="J115" s="62">
        <v>-7.5</v>
      </c>
      <c r="K115" s="20" t="e">
        <f>NA()</f>
        <v>#N/A</v>
      </c>
      <c r="L115" s="20">
        <v>13</v>
      </c>
      <c r="M115" s="20" t="e">
        <f>NA()</f>
        <v>#N/A</v>
      </c>
      <c r="N115" s="11">
        <v>2</v>
      </c>
      <c r="O115" s="20" t="e">
        <f>NA()</f>
        <v>#N/A</v>
      </c>
      <c r="P115" s="20" t="e">
        <f>NA()</f>
        <v>#N/A</v>
      </c>
      <c r="Q115" s="11" t="s">
        <v>225</v>
      </c>
      <c r="R115" s="39" t="s">
        <v>230</v>
      </c>
      <c r="S115" s="11">
        <v>2014</v>
      </c>
      <c r="T115" s="84" t="s">
        <v>459</v>
      </c>
      <c r="U115" s="105" t="s">
        <v>232</v>
      </c>
      <c r="V115" s="33" t="s">
        <v>654</v>
      </c>
      <c r="W115" s="91"/>
      <c r="X115" s="112">
        <f t="shared" si="34"/>
        <v>-7.5</v>
      </c>
      <c r="Y115" s="112" t="e">
        <f t="shared" si="35"/>
        <v>#N/A</v>
      </c>
      <c r="Z115" s="11" t="e">
        <f t="shared" si="36"/>
        <v>#N/A</v>
      </c>
      <c r="AA115" s="11" t="e">
        <f t="shared" si="37"/>
        <v>#N/A</v>
      </c>
      <c r="AB115" s="11" t="e">
        <f t="shared" si="38"/>
        <v>#N/A</v>
      </c>
      <c r="AC115" s="11" t="e">
        <f t="shared" si="39"/>
        <v>#N/A</v>
      </c>
      <c r="AD115" s="11" t="e">
        <f t="shared" si="40"/>
        <v>#N/A</v>
      </c>
      <c r="AE115" s="11" t="e">
        <f t="shared" si="41"/>
        <v>#N/A</v>
      </c>
      <c r="AF115" s="11" t="e">
        <f t="shared" si="42"/>
        <v>#N/A</v>
      </c>
      <c r="AG115" s="11" t="e">
        <f t="shared" si="43"/>
        <v>#N/A</v>
      </c>
      <c r="AH115" s="11" t="e">
        <f t="shared" si="44"/>
        <v>#N/A</v>
      </c>
      <c r="AI115" s="11" t="e">
        <f t="shared" si="45"/>
        <v>#N/A</v>
      </c>
      <c r="AJ115" s="11" t="e">
        <f t="shared" si="46"/>
        <v>#N/A</v>
      </c>
      <c r="AK115" s="11" t="e">
        <f t="shared" si="47"/>
        <v>#N/A</v>
      </c>
      <c r="AL115" s="11" t="e">
        <f t="shared" si="48"/>
        <v>#N/A</v>
      </c>
      <c r="AM115" s="11" t="e">
        <f t="shared" si="49"/>
        <v>#N/A</v>
      </c>
      <c r="AN115" s="11" t="e">
        <f t="shared" si="50"/>
        <v>#N/A</v>
      </c>
      <c r="AO115" s="11" t="e">
        <f t="shared" si="51"/>
        <v>#N/A</v>
      </c>
      <c r="AP115" s="11" t="e">
        <f t="shared" si="52"/>
        <v>#N/A</v>
      </c>
      <c r="AQ115" s="11" t="e">
        <f t="shared" si="53"/>
        <v>#N/A</v>
      </c>
      <c r="AR115" s="11" t="e">
        <f t="shared" si="54"/>
        <v>#N/A</v>
      </c>
      <c r="AS115" s="11" t="e">
        <f t="shared" si="55"/>
        <v>#N/A</v>
      </c>
      <c r="AT115" s="11" t="e">
        <f t="shared" si="56"/>
        <v>#N/A</v>
      </c>
      <c r="AU115" s="11" t="e">
        <f t="shared" si="57"/>
        <v>#N/A</v>
      </c>
      <c r="AV115" s="11" t="e">
        <f t="shared" si="58"/>
        <v>#N/A</v>
      </c>
      <c r="AW115" s="11" t="e">
        <f t="shared" si="59"/>
        <v>#N/A</v>
      </c>
      <c r="AX115" s="11"/>
    </row>
    <row r="116" spans="1:52" x14ac:dyDescent="0.45">
      <c r="A116" s="40">
        <v>51</v>
      </c>
      <c r="B116" s="74" t="s">
        <v>433</v>
      </c>
      <c r="C116" s="41">
        <v>200</v>
      </c>
      <c r="D116" s="41">
        <v>2</v>
      </c>
      <c r="E116" s="83" t="e">
        <f>NA()</f>
        <v>#N/A</v>
      </c>
      <c r="F116" s="41">
        <v>10</v>
      </c>
      <c r="G116" s="83" t="e">
        <f>NA()</f>
        <v>#N/A</v>
      </c>
      <c r="H116" s="83" t="e">
        <f>NA()</f>
        <v>#N/A</v>
      </c>
      <c r="I116" s="83" t="e">
        <f>NA()</f>
        <v>#N/A</v>
      </c>
      <c r="J116" s="41">
        <v>-10</v>
      </c>
      <c r="K116" s="83">
        <v>2</v>
      </c>
      <c r="L116" s="83" t="e">
        <f>NA()</f>
        <v>#N/A</v>
      </c>
      <c r="M116" s="83">
        <v>3.5999999999999997E-2</v>
      </c>
      <c r="N116" s="83">
        <v>1.5</v>
      </c>
      <c r="O116" s="83" t="e">
        <f>NA()</f>
        <v>#N/A</v>
      </c>
      <c r="P116" s="83" t="e">
        <f>NA()</f>
        <v>#N/A</v>
      </c>
      <c r="Q116" s="83" t="s">
        <v>188</v>
      </c>
      <c r="R116" s="65" t="s">
        <v>197</v>
      </c>
      <c r="S116" s="41">
        <v>2007</v>
      </c>
      <c r="T116" s="84" t="s">
        <v>459</v>
      </c>
      <c r="U116" s="106" t="s">
        <v>183</v>
      </c>
      <c r="V116" s="33" t="s">
        <v>654</v>
      </c>
      <c r="W116" s="92"/>
      <c r="X116" s="112">
        <f t="shared" si="34"/>
        <v>-10</v>
      </c>
      <c r="Y116" s="112" t="e">
        <f t="shared" si="35"/>
        <v>#N/A</v>
      </c>
      <c r="Z116" s="11" t="e">
        <f t="shared" si="36"/>
        <v>#N/A</v>
      </c>
      <c r="AA116" s="11" t="e">
        <f t="shared" si="37"/>
        <v>#N/A</v>
      </c>
      <c r="AB116" s="11" t="e">
        <f t="shared" si="38"/>
        <v>#N/A</v>
      </c>
      <c r="AC116" s="11" t="e">
        <f t="shared" si="39"/>
        <v>#N/A</v>
      </c>
      <c r="AD116" s="11" t="e">
        <f t="shared" si="40"/>
        <v>#N/A</v>
      </c>
      <c r="AE116" s="11" t="e">
        <f t="shared" si="41"/>
        <v>#N/A</v>
      </c>
      <c r="AF116" s="11" t="e">
        <f t="shared" si="42"/>
        <v>#N/A</v>
      </c>
      <c r="AG116" s="11" t="e">
        <f t="shared" si="43"/>
        <v>#N/A</v>
      </c>
      <c r="AH116" s="11" t="e">
        <f t="shared" si="44"/>
        <v>#N/A</v>
      </c>
      <c r="AI116" s="11" t="e">
        <f t="shared" si="45"/>
        <v>#N/A</v>
      </c>
      <c r="AJ116" s="11" t="e">
        <f t="shared" si="46"/>
        <v>#N/A</v>
      </c>
      <c r="AK116" s="11" t="e">
        <f t="shared" si="47"/>
        <v>#N/A</v>
      </c>
      <c r="AL116" s="11">
        <f t="shared" si="48"/>
        <v>-10</v>
      </c>
      <c r="AM116" s="11" t="e">
        <f t="shared" si="49"/>
        <v>#N/A</v>
      </c>
      <c r="AN116" s="11" t="e">
        <f t="shared" si="50"/>
        <v>#N/A</v>
      </c>
      <c r="AO116" s="11" t="e">
        <f t="shared" si="51"/>
        <v>#N/A</v>
      </c>
      <c r="AP116" s="11" t="e">
        <f t="shared" si="52"/>
        <v>#N/A</v>
      </c>
      <c r="AQ116" s="11" t="e">
        <f t="shared" si="53"/>
        <v>#N/A</v>
      </c>
      <c r="AR116" s="11" t="e">
        <f t="shared" si="54"/>
        <v>#N/A</v>
      </c>
      <c r="AS116" s="11" t="e">
        <f t="shared" si="55"/>
        <v>#N/A</v>
      </c>
      <c r="AT116" s="11" t="e">
        <f t="shared" si="56"/>
        <v>#N/A</v>
      </c>
      <c r="AU116" s="11" t="e">
        <f t="shared" si="57"/>
        <v>#N/A</v>
      </c>
      <c r="AV116" s="11" t="e">
        <f t="shared" si="58"/>
        <v>#N/A</v>
      </c>
      <c r="AW116" s="11" t="e">
        <f t="shared" si="59"/>
        <v>#N/A</v>
      </c>
      <c r="AX116" s="41"/>
      <c r="AY116" s="43" t="s">
        <v>501</v>
      </c>
    </row>
    <row r="117" spans="1:52" x14ac:dyDescent="0.45">
      <c r="A117" s="40">
        <v>52</v>
      </c>
      <c r="B117" s="74" t="s">
        <v>434</v>
      </c>
      <c r="C117" s="41">
        <v>178</v>
      </c>
      <c r="D117" s="41">
        <v>2</v>
      </c>
      <c r="E117" s="83">
        <v>96</v>
      </c>
      <c r="F117" s="41">
        <v>13</v>
      </c>
      <c r="G117" s="83" t="e">
        <f>NA()</f>
        <v>#N/A</v>
      </c>
      <c r="H117" s="83" t="e">
        <f>NA()</f>
        <v>#N/A</v>
      </c>
      <c r="I117" s="83" t="e">
        <f>NA()</f>
        <v>#N/A</v>
      </c>
      <c r="J117" s="41">
        <v>-15.2</v>
      </c>
      <c r="K117" s="83">
        <v>22</v>
      </c>
      <c r="L117" s="83" t="e">
        <f>NA()</f>
        <v>#N/A</v>
      </c>
      <c r="M117" s="83" t="e">
        <f>NA()</f>
        <v>#N/A</v>
      </c>
      <c r="N117" s="83">
        <v>1.54</v>
      </c>
      <c r="O117" s="83" t="e">
        <f>NA()</f>
        <v>#N/A</v>
      </c>
      <c r="P117" s="83" t="e">
        <f>NA()</f>
        <v>#N/A</v>
      </c>
      <c r="Q117" s="83" t="s">
        <v>386</v>
      </c>
      <c r="R117" s="66" t="s">
        <v>395</v>
      </c>
      <c r="S117" s="41">
        <v>1999</v>
      </c>
      <c r="T117" s="84" t="s">
        <v>459</v>
      </c>
      <c r="U117" s="106" t="s">
        <v>183</v>
      </c>
      <c r="V117" s="33" t="s">
        <v>654</v>
      </c>
      <c r="W117" s="92"/>
      <c r="X117" s="112">
        <f t="shared" si="34"/>
        <v>-15.2</v>
      </c>
      <c r="Y117" s="112" t="e">
        <f t="shared" si="35"/>
        <v>#N/A</v>
      </c>
      <c r="Z117" s="11" t="e">
        <f t="shared" si="36"/>
        <v>#N/A</v>
      </c>
      <c r="AA117" s="11" t="e">
        <f t="shared" si="37"/>
        <v>#N/A</v>
      </c>
      <c r="AB117" s="11" t="e">
        <f t="shared" si="38"/>
        <v>#N/A</v>
      </c>
      <c r="AC117" s="11" t="e">
        <f t="shared" si="39"/>
        <v>#N/A</v>
      </c>
      <c r="AD117" s="11" t="e">
        <f t="shared" si="40"/>
        <v>#N/A</v>
      </c>
      <c r="AE117" s="11" t="e">
        <f t="shared" si="41"/>
        <v>#N/A</v>
      </c>
      <c r="AF117" s="11" t="e">
        <f t="shared" si="42"/>
        <v>#N/A</v>
      </c>
      <c r="AG117" s="11" t="e">
        <f t="shared" si="43"/>
        <v>#N/A</v>
      </c>
      <c r="AH117" s="11" t="e">
        <f t="shared" si="44"/>
        <v>#N/A</v>
      </c>
      <c r="AI117" s="11" t="e">
        <f t="shared" si="45"/>
        <v>#N/A</v>
      </c>
      <c r="AJ117" s="11" t="e">
        <f t="shared" si="46"/>
        <v>#N/A</v>
      </c>
      <c r="AK117" s="11">
        <f t="shared" si="47"/>
        <v>-15.2</v>
      </c>
      <c r="AL117" s="11" t="e">
        <f t="shared" si="48"/>
        <v>#N/A</v>
      </c>
      <c r="AM117" s="11" t="e">
        <f t="shared" si="49"/>
        <v>#N/A</v>
      </c>
      <c r="AN117" s="11" t="e">
        <f t="shared" si="50"/>
        <v>#N/A</v>
      </c>
      <c r="AO117" s="11" t="e">
        <f t="shared" si="51"/>
        <v>#N/A</v>
      </c>
      <c r="AP117" s="11" t="e">
        <f t="shared" si="52"/>
        <v>#N/A</v>
      </c>
      <c r="AQ117" s="11" t="e">
        <f t="shared" si="53"/>
        <v>#N/A</v>
      </c>
      <c r="AR117" s="11" t="e">
        <f t="shared" si="54"/>
        <v>#N/A</v>
      </c>
      <c r="AS117" s="11" t="e">
        <f t="shared" si="55"/>
        <v>#N/A</v>
      </c>
      <c r="AT117" s="11" t="e">
        <f t="shared" si="56"/>
        <v>#N/A</v>
      </c>
      <c r="AU117" s="11" t="e">
        <f t="shared" si="57"/>
        <v>#N/A</v>
      </c>
      <c r="AV117" s="11" t="e">
        <f t="shared" si="58"/>
        <v>#N/A</v>
      </c>
      <c r="AW117" s="11" t="e">
        <f t="shared" si="59"/>
        <v>#N/A</v>
      </c>
      <c r="AX117" s="41"/>
      <c r="AY117" s="43" t="s">
        <v>502</v>
      </c>
    </row>
    <row r="118" spans="1:52" x14ac:dyDescent="0.45">
      <c r="A118" s="40">
        <v>53</v>
      </c>
      <c r="B118" s="74" t="s">
        <v>435</v>
      </c>
      <c r="C118" s="41">
        <v>180</v>
      </c>
      <c r="D118" s="41">
        <v>2</v>
      </c>
      <c r="E118" s="83">
        <v>96</v>
      </c>
      <c r="F118" s="41">
        <v>13</v>
      </c>
      <c r="G118" s="83" t="e">
        <f>NA()</f>
        <v>#N/A</v>
      </c>
      <c r="H118" s="83" t="e">
        <f>NA()</f>
        <v>#N/A</v>
      </c>
      <c r="I118" s="83" t="e">
        <f>NA()</f>
        <v>#N/A</v>
      </c>
      <c r="J118" s="41">
        <v>-16.5</v>
      </c>
      <c r="K118" s="83">
        <v>22</v>
      </c>
      <c r="L118" s="83" t="e">
        <f>NA()</f>
        <v>#N/A</v>
      </c>
      <c r="M118" s="83" t="e">
        <f>NA()</f>
        <v>#N/A</v>
      </c>
      <c r="N118" s="83">
        <v>1.54</v>
      </c>
      <c r="O118" s="83" t="e">
        <f>NA()</f>
        <v>#N/A</v>
      </c>
      <c r="P118" s="83" t="e">
        <f>NA()</f>
        <v>#N/A</v>
      </c>
      <c r="Q118" s="83" t="s">
        <v>386</v>
      </c>
      <c r="R118" s="66" t="s">
        <v>395</v>
      </c>
      <c r="S118" s="41">
        <v>1999</v>
      </c>
      <c r="T118" s="84" t="s">
        <v>459</v>
      </c>
      <c r="U118" s="106" t="s">
        <v>183</v>
      </c>
      <c r="V118" s="33" t="s">
        <v>654</v>
      </c>
      <c r="W118" s="92"/>
      <c r="X118" s="112">
        <f t="shared" si="34"/>
        <v>-16.5</v>
      </c>
      <c r="Y118" s="112" t="e">
        <f t="shared" si="35"/>
        <v>#N/A</v>
      </c>
      <c r="Z118" s="11" t="e">
        <f t="shared" si="36"/>
        <v>#N/A</v>
      </c>
      <c r="AA118" s="11" t="e">
        <f t="shared" si="37"/>
        <v>#N/A</v>
      </c>
      <c r="AB118" s="11" t="e">
        <f t="shared" si="38"/>
        <v>#N/A</v>
      </c>
      <c r="AC118" s="11" t="e">
        <f t="shared" si="39"/>
        <v>#N/A</v>
      </c>
      <c r="AD118" s="11" t="e">
        <f t="shared" si="40"/>
        <v>#N/A</v>
      </c>
      <c r="AE118" s="11" t="e">
        <f t="shared" si="41"/>
        <v>#N/A</v>
      </c>
      <c r="AF118" s="11" t="e">
        <f t="shared" si="42"/>
        <v>#N/A</v>
      </c>
      <c r="AG118" s="11" t="e">
        <f t="shared" si="43"/>
        <v>#N/A</v>
      </c>
      <c r="AH118" s="11" t="e">
        <f t="shared" si="44"/>
        <v>#N/A</v>
      </c>
      <c r="AI118" s="11" t="e">
        <f t="shared" si="45"/>
        <v>#N/A</v>
      </c>
      <c r="AJ118" s="11" t="e">
        <f t="shared" si="46"/>
        <v>#N/A</v>
      </c>
      <c r="AK118" s="11">
        <f t="shared" si="47"/>
        <v>-16.5</v>
      </c>
      <c r="AL118" s="11" t="e">
        <f t="shared" si="48"/>
        <v>#N/A</v>
      </c>
      <c r="AM118" s="11" t="e">
        <f t="shared" si="49"/>
        <v>#N/A</v>
      </c>
      <c r="AN118" s="11" t="e">
        <f t="shared" si="50"/>
        <v>#N/A</v>
      </c>
      <c r="AO118" s="11" t="e">
        <f t="shared" si="51"/>
        <v>#N/A</v>
      </c>
      <c r="AP118" s="11" t="e">
        <f t="shared" si="52"/>
        <v>#N/A</v>
      </c>
      <c r="AQ118" s="11" t="e">
        <f t="shared" si="53"/>
        <v>#N/A</v>
      </c>
      <c r="AR118" s="11" t="e">
        <f t="shared" si="54"/>
        <v>#N/A</v>
      </c>
      <c r="AS118" s="11" t="e">
        <f t="shared" si="55"/>
        <v>#N/A</v>
      </c>
      <c r="AT118" s="11" t="e">
        <f t="shared" si="56"/>
        <v>#N/A</v>
      </c>
      <c r="AU118" s="11" t="e">
        <f t="shared" si="57"/>
        <v>#N/A</v>
      </c>
      <c r="AV118" s="11" t="e">
        <f t="shared" si="58"/>
        <v>#N/A</v>
      </c>
      <c r="AW118" s="11" t="e">
        <f t="shared" si="59"/>
        <v>#N/A</v>
      </c>
      <c r="AX118" s="41"/>
      <c r="AY118" s="43" t="s">
        <v>503</v>
      </c>
    </row>
    <row r="119" spans="1:52" x14ac:dyDescent="0.45">
      <c r="A119" s="40">
        <v>54</v>
      </c>
      <c r="B119" s="74" t="s">
        <v>436</v>
      </c>
      <c r="C119" s="41">
        <v>210</v>
      </c>
      <c r="D119" s="41">
        <v>1</v>
      </c>
      <c r="E119" s="83" t="e">
        <f>NA()</f>
        <v>#N/A</v>
      </c>
      <c r="F119" s="41">
        <v>6</v>
      </c>
      <c r="G119" s="83" t="e">
        <f>NA()</f>
        <v>#N/A</v>
      </c>
      <c r="H119" s="83" t="e">
        <f>NA()</f>
        <v>#N/A</v>
      </c>
      <c r="I119" s="83" t="e">
        <f>NA()</f>
        <v>#N/A</v>
      </c>
      <c r="J119" s="41">
        <v>2.8</v>
      </c>
      <c r="K119" s="83">
        <v>3</v>
      </c>
      <c r="L119" s="83" t="e">
        <f>NA()</f>
        <v>#N/A</v>
      </c>
      <c r="M119" s="83">
        <v>7.3999999999999996E-2</v>
      </c>
      <c r="N119" s="83">
        <v>1.5</v>
      </c>
      <c r="O119" s="83" t="e">
        <f>NA()</f>
        <v>#N/A</v>
      </c>
      <c r="P119" s="83" t="e">
        <f>NA()</f>
        <v>#N/A</v>
      </c>
      <c r="Q119" s="83" t="s">
        <v>188</v>
      </c>
      <c r="R119" s="65" t="s">
        <v>197</v>
      </c>
      <c r="S119" s="41">
        <v>2008</v>
      </c>
      <c r="T119" s="84" t="s">
        <v>459</v>
      </c>
      <c r="U119" s="106" t="s">
        <v>183</v>
      </c>
      <c r="V119" s="33" t="s">
        <v>654</v>
      </c>
      <c r="W119" s="92"/>
      <c r="X119" s="112">
        <f t="shared" si="34"/>
        <v>2.8</v>
      </c>
      <c r="Y119" s="112" t="e">
        <f t="shared" si="35"/>
        <v>#N/A</v>
      </c>
      <c r="Z119" s="11" t="e">
        <f t="shared" si="36"/>
        <v>#N/A</v>
      </c>
      <c r="AA119" s="11" t="e">
        <f t="shared" si="37"/>
        <v>#N/A</v>
      </c>
      <c r="AB119" s="11" t="e">
        <f t="shared" si="38"/>
        <v>#N/A</v>
      </c>
      <c r="AC119" s="11" t="e">
        <f t="shared" si="39"/>
        <v>#N/A</v>
      </c>
      <c r="AD119" s="11" t="e">
        <f t="shared" si="40"/>
        <v>#N/A</v>
      </c>
      <c r="AE119" s="11" t="e">
        <f t="shared" si="41"/>
        <v>#N/A</v>
      </c>
      <c r="AF119" s="11" t="e">
        <f t="shared" si="42"/>
        <v>#N/A</v>
      </c>
      <c r="AG119" s="11" t="e">
        <f t="shared" si="43"/>
        <v>#N/A</v>
      </c>
      <c r="AH119" s="11" t="e">
        <f t="shared" si="44"/>
        <v>#N/A</v>
      </c>
      <c r="AI119" s="11" t="e">
        <f t="shared" si="45"/>
        <v>#N/A</v>
      </c>
      <c r="AJ119" s="11" t="e">
        <f t="shared" si="46"/>
        <v>#N/A</v>
      </c>
      <c r="AK119" s="11" t="e">
        <f t="shared" si="47"/>
        <v>#N/A</v>
      </c>
      <c r="AL119" s="11">
        <f t="shared" si="48"/>
        <v>2.8</v>
      </c>
      <c r="AM119" s="11" t="e">
        <f t="shared" si="49"/>
        <v>#N/A</v>
      </c>
      <c r="AN119" s="11" t="e">
        <f t="shared" si="50"/>
        <v>#N/A</v>
      </c>
      <c r="AO119" s="11" t="e">
        <f t="shared" si="51"/>
        <v>#N/A</v>
      </c>
      <c r="AP119" s="11" t="e">
        <f t="shared" si="52"/>
        <v>#N/A</v>
      </c>
      <c r="AQ119" s="11" t="e">
        <f t="shared" si="53"/>
        <v>#N/A</v>
      </c>
      <c r="AR119" s="11" t="e">
        <f t="shared" si="54"/>
        <v>#N/A</v>
      </c>
      <c r="AS119" s="11" t="e">
        <f t="shared" si="55"/>
        <v>#N/A</v>
      </c>
      <c r="AT119" s="11" t="e">
        <f t="shared" si="56"/>
        <v>#N/A</v>
      </c>
      <c r="AU119" s="11" t="e">
        <f t="shared" si="57"/>
        <v>#N/A</v>
      </c>
      <c r="AV119" s="11" t="e">
        <f t="shared" si="58"/>
        <v>#N/A</v>
      </c>
      <c r="AW119" s="11" t="e">
        <f t="shared" si="59"/>
        <v>#N/A</v>
      </c>
      <c r="AX119" s="41"/>
      <c r="AY119" s="43" t="s">
        <v>504</v>
      </c>
    </row>
    <row r="120" spans="1:52" x14ac:dyDescent="0.45">
      <c r="A120" s="40">
        <v>55</v>
      </c>
      <c r="B120" s="74" t="s">
        <v>436</v>
      </c>
      <c r="C120" s="41">
        <v>210</v>
      </c>
      <c r="D120" s="41">
        <v>1</v>
      </c>
      <c r="E120" s="83">
        <v>209</v>
      </c>
      <c r="F120" s="41">
        <v>1.5</v>
      </c>
      <c r="G120" s="83" t="e">
        <f>NA()</f>
        <v>#N/A</v>
      </c>
      <c r="H120" s="83" t="e">
        <f>NA()</f>
        <v>#N/A</v>
      </c>
      <c r="I120" s="83" t="e">
        <f>NA()</f>
        <v>#N/A</v>
      </c>
      <c r="J120" s="41">
        <v>-8.6999999999999993</v>
      </c>
      <c r="K120" s="83" t="e">
        <f>NA()</f>
        <v>#N/A</v>
      </c>
      <c r="L120" s="83" t="e">
        <f>NA()</f>
        <v>#N/A</v>
      </c>
      <c r="M120" s="83" t="e">
        <f>NA()</f>
        <v>#N/A</v>
      </c>
      <c r="N120" s="83" t="e">
        <f>NA()</f>
        <v>#N/A</v>
      </c>
      <c r="O120" s="83" t="e">
        <f>NA()</f>
        <v>#N/A</v>
      </c>
      <c r="P120" s="83" t="e">
        <f>NA()</f>
        <v>#N/A</v>
      </c>
      <c r="Q120" s="83" t="s">
        <v>188</v>
      </c>
      <c r="R120" s="65" t="s">
        <v>210</v>
      </c>
      <c r="S120" s="41">
        <v>2008</v>
      </c>
      <c r="T120" s="84" t="s">
        <v>459</v>
      </c>
      <c r="U120" s="106" t="s">
        <v>183</v>
      </c>
      <c r="V120" s="33" t="s">
        <v>654</v>
      </c>
      <c r="W120" s="92"/>
      <c r="X120" s="112">
        <f t="shared" ref="X120:X130" si="60">IF(ISERROR(SEARCH("*Japan*",R120)),J120,NA())</f>
        <v>-8.6999999999999993</v>
      </c>
      <c r="Y120" s="112" t="e">
        <f t="shared" ref="Y120:Y130" si="61">IF(ISERROR(SEARCH("*Japan*",R120)),NA(),J120)</f>
        <v>#N/A</v>
      </c>
      <c r="Z120" s="11" t="e">
        <f t="shared" si="36"/>
        <v>#N/A</v>
      </c>
      <c r="AA120" s="11" t="e">
        <f t="shared" si="37"/>
        <v>#N/A</v>
      </c>
      <c r="AB120" s="11" t="e">
        <f t="shared" si="38"/>
        <v>#N/A</v>
      </c>
      <c r="AC120" s="11" t="e">
        <f t="shared" si="39"/>
        <v>#N/A</v>
      </c>
      <c r="AD120" s="11" t="e">
        <f t="shared" si="40"/>
        <v>#N/A</v>
      </c>
      <c r="AE120" s="11" t="e">
        <f t="shared" si="41"/>
        <v>#N/A</v>
      </c>
      <c r="AF120" s="11" t="e">
        <f t="shared" si="42"/>
        <v>#N/A</v>
      </c>
      <c r="AG120" s="11" t="e">
        <f t="shared" si="43"/>
        <v>#N/A</v>
      </c>
      <c r="AH120" s="11" t="e">
        <f t="shared" si="44"/>
        <v>#N/A</v>
      </c>
      <c r="AI120" s="11" t="e">
        <f t="shared" si="45"/>
        <v>#N/A</v>
      </c>
      <c r="AJ120" s="11" t="e">
        <f t="shared" si="46"/>
        <v>#N/A</v>
      </c>
      <c r="AK120" s="11" t="e">
        <f t="shared" si="47"/>
        <v>#N/A</v>
      </c>
      <c r="AL120" s="11">
        <f t="shared" si="48"/>
        <v>-8.6999999999999993</v>
      </c>
      <c r="AM120" s="11" t="e">
        <f t="shared" si="49"/>
        <v>#N/A</v>
      </c>
      <c r="AN120" s="11" t="e">
        <f t="shared" si="50"/>
        <v>#N/A</v>
      </c>
      <c r="AO120" s="11" t="e">
        <f t="shared" si="51"/>
        <v>#N/A</v>
      </c>
      <c r="AP120" s="11" t="e">
        <f t="shared" si="52"/>
        <v>#N/A</v>
      </c>
      <c r="AQ120" s="11" t="e">
        <f t="shared" si="53"/>
        <v>#N/A</v>
      </c>
      <c r="AR120" s="11" t="e">
        <f t="shared" si="54"/>
        <v>#N/A</v>
      </c>
      <c r="AS120" s="11" t="e">
        <f t="shared" si="55"/>
        <v>#N/A</v>
      </c>
      <c r="AT120" s="11" t="e">
        <f t="shared" si="56"/>
        <v>#N/A</v>
      </c>
      <c r="AU120" s="11" t="e">
        <f t="shared" si="57"/>
        <v>#N/A</v>
      </c>
      <c r="AV120" s="11" t="e">
        <f t="shared" si="58"/>
        <v>#N/A</v>
      </c>
      <c r="AW120" s="11" t="e">
        <f t="shared" si="59"/>
        <v>#N/A</v>
      </c>
      <c r="AX120" s="41"/>
      <c r="AY120" s="43" t="s">
        <v>505</v>
      </c>
    </row>
    <row r="121" spans="1:52" s="64" customFormat="1" x14ac:dyDescent="0.45">
      <c r="A121" s="40">
        <v>56</v>
      </c>
      <c r="B121" s="74">
        <v>250</v>
      </c>
      <c r="C121" s="41">
        <v>250</v>
      </c>
      <c r="D121" s="41">
        <v>2</v>
      </c>
      <c r="E121" s="83">
        <v>125</v>
      </c>
      <c r="F121" s="41">
        <v>3.2</v>
      </c>
      <c r="G121" s="83" t="e">
        <f>NA()</f>
        <v>#N/A</v>
      </c>
      <c r="H121" s="83">
        <v>3000</v>
      </c>
      <c r="I121" s="83" t="e">
        <f>NA()</f>
        <v>#N/A</v>
      </c>
      <c r="J121" s="41">
        <v>-11.5</v>
      </c>
      <c r="K121" s="83">
        <v>1</v>
      </c>
      <c r="L121" s="83" t="e">
        <f>NA()</f>
        <v>#N/A</v>
      </c>
      <c r="M121" s="83" t="e">
        <f>NA()</f>
        <v>#N/A</v>
      </c>
      <c r="N121" s="83" t="e">
        <f>NA()</f>
        <v>#N/A</v>
      </c>
      <c r="O121" s="83" t="s">
        <v>383</v>
      </c>
      <c r="P121" s="83" t="e">
        <f>NA()</f>
        <v>#N/A</v>
      </c>
      <c r="Q121" s="83" t="s">
        <v>176</v>
      </c>
      <c r="R121" s="65" t="s">
        <v>441</v>
      </c>
      <c r="S121" s="41">
        <v>2007</v>
      </c>
      <c r="T121" s="84" t="s">
        <v>459</v>
      </c>
      <c r="U121" s="106" t="s">
        <v>183</v>
      </c>
      <c r="V121" s="33" t="s">
        <v>654</v>
      </c>
      <c r="W121" s="92"/>
      <c r="X121" s="72">
        <f t="shared" si="60"/>
        <v>-11.5</v>
      </c>
      <c r="Y121" s="113" t="e">
        <f t="shared" si="61"/>
        <v>#N/A</v>
      </c>
      <c r="Z121" s="11" t="e">
        <f t="shared" si="36"/>
        <v>#N/A</v>
      </c>
      <c r="AA121" s="11" t="e">
        <f t="shared" si="37"/>
        <v>#N/A</v>
      </c>
      <c r="AB121" s="11" t="e">
        <f t="shared" si="38"/>
        <v>#N/A</v>
      </c>
      <c r="AC121" s="11" t="e">
        <f t="shared" si="39"/>
        <v>#N/A</v>
      </c>
      <c r="AD121" s="11" t="e">
        <f t="shared" si="40"/>
        <v>#N/A</v>
      </c>
      <c r="AE121" s="11" t="e">
        <f t="shared" si="41"/>
        <v>#N/A</v>
      </c>
      <c r="AF121" s="11" t="e">
        <f t="shared" si="42"/>
        <v>#N/A</v>
      </c>
      <c r="AG121" s="11" t="e">
        <f t="shared" si="43"/>
        <v>#N/A</v>
      </c>
      <c r="AH121" s="11" t="e">
        <f t="shared" si="44"/>
        <v>#N/A</v>
      </c>
      <c r="AI121" s="11" t="e">
        <f t="shared" si="45"/>
        <v>#N/A</v>
      </c>
      <c r="AJ121" s="11" t="e">
        <f t="shared" si="46"/>
        <v>#N/A</v>
      </c>
      <c r="AK121" s="11" t="e">
        <f t="shared" si="47"/>
        <v>#N/A</v>
      </c>
      <c r="AL121" s="11">
        <f t="shared" si="48"/>
        <v>-11.5</v>
      </c>
      <c r="AM121" s="11" t="e">
        <f t="shared" si="49"/>
        <v>#N/A</v>
      </c>
      <c r="AN121" s="11" t="e">
        <f t="shared" si="50"/>
        <v>#N/A</v>
      </c>
      <c r="AO121" s="11" t="e">
        <f t="shared" si="51"/>
        <v>#N/A</v>
      </c>
      <c r="AP121" s="11" t="e">
        <f t="shared" si="52"/>
        <v>#N/A</v>
      </c>
      <c r="AQ121" s="11" t="e">
        <f t="shared" si="53"/>
        <v>#N/A</v>
      </c>
      <c r="AR121" s="11" t="e">
        <f t="shared" si="54"/>
        <v>#N/A</v>
      </c>
      <c r="AS121" s="11" t="e">
        <f t="shared" si="55"/>
        <v>#N/A</v>
      </c>
      <c r="AT121" s="11" t="e">
        <f t="shared" si="56"/>
        <v>#N/A</v>
      </c>
      <c r="AU121" s="11" t="e">
        <f t="shared" si="57"/>
        <v>#N/A</v>
      </c>
      <c r="AV121" s="11" t="e">
        <f t="shared" si="58"/>
        <v>#N/A</v>
      </c>
      <c r="AW121" s="11" t="e">
        <f t="shared" si="59"/>
        <v>#N/A</v>
      </c>
      <c r="AX121" s="63"/>
      <c r="AY121" s="64" t="s">
        <v>506</v>
      </c>
      <c r="AZ121"/>
    </row>
    <row r="122" spans="1:52" x14ac:dyDescent="0.45">
      <c r="A122" s="40">
        <v>57</v>
      </c>
      <c r="B122" s="74" t="s">
        <v>437</v>
      </c>
      <c r="C122" s="41">
        <v>297.5</v>
      </c>
      <c r="D122" s="83">
        <v>2</v>
      </c>
      <c r="E122" s="83">
        <v>100</v>
      </c>
      <c r="F122" s="83">
        <v>3</v>
      </c>
      <c r="G122" s="83" t="e">
        <f>NA()</f>
        <v>#N/A</v>
      </c>
      <c r="H122" s="83" t="e">
        <f>NA()</f>
        <v>#N/A</v>
      </c>
      <c r="I122" s="62">
        <v>8.6</v>
      </c>
      <c r="J122" s="41">
        <v>6.5</v>
      </c>
      <c r="K122" s="83" t="e">
        <f>NA()</f>
        <v>#N/A</v>
      </c>
      <c r="L122" s="83" t="e">
        <f>NA()</f>
        <v>#N/A</v>
      </c>
      <c r="M122" s="83" t="e">
        <f>NA()</f>
        <v>#N/A</v>
      </c>
      <c r="N122" s="83">
        <v>2.4375</v>
      </c>
      <c r="O122" s="83" t="e">
        <f>NA()</f>
        <v>#N/A</v>
      </c>
      <c r="P122" s="83" t="e">
        <f>NA()</f>
        <v>#N/A</v>
      </c>
      <c r="Q122" s="83" t="s">
        <v>176</v>
      </c>
      <c r="R122" s="65" t="s">
        <v>197</v>
      </c>
      <c r="S122" s="41">
        <v>2017</v>
      </c>
      <c r="T122" s="84" t="s">
        <v>513</v>
      </c>
      <c r="U122" s="62" t="s">
        <v>387</v>
      </c>
      <c r="V122" s="32" t="s">
        <v>655</v>
      </c>
      <c r="W122" s="92"/>
      <c r="X122" s="112">
        <f t="shared" si="60"/>
        <v>6.5</v>
      </c>
      <c r="Y122" s="112" t="e">
        <f t="shared" si="61"/>
        <v>#N/A</v>
      </c>
      <c r="Z122" s="11" t="e">
        <f t="shared" si="36"/>
        <v>#N/A</v>
      </c>
      <c r="AA122" s="11" t="e">
        <f t="shared" si="37"/>
        <v>#N/A</v>
      </c>
      <c r="AB122" s="11" t="e">
        <f t="shared" si="38"/>
        <v>#N/A</v>
      </c>
      <c r="AC122" s="11" t="e">
        <f t="shared" si="39"/>
        <v>#N/A</v>
      </c>
      <c r="AD122" s="11" t="e">
        <f t="shared" si="40"/>
        <v>#N/A</v>
      </c>
      <c r="AE122" s="11">
        <f t="shared" si="41"/>
        <v>8.6</v>
      </c>
      <c r="AF122" s="11" t="e">
        <f t="shared" si="42"/>
        <v>#N/A</v>
      </c>
      <c r="AG122" s="11" t="e">
        <f t="shared" si="43"/>
        <v>#N/A</v>
      </c>
      <c r="AH122" s="11" t="e">
        <f t="shared" si="44"/>
        <v>#N/A</v>
      </c>
      <c r="AI122" s="11" t="e">
        <f t="shared" si="45"/>
        <v>#N/A</v>
      </c>
      <c r="AJ122" s="11" t="e">
        <f t="shared" si="46"/>
        <v>#N/A</v>
      </c>
      <c r="AK122" s="11" t="e">
        <f t="shared" si="47"/>
        <v>#N/A</v>
      </c>
      <c r="AL122" s="11">
        <f t="shared" si="48"/>
        <v>6.5</v>
      </c>
      <c r="AM122" s="11" t="e">
        <f t="shared" si="49"/>
        <v>#N/A</v>
      </c>
      <c r="AN122" s="11" t="e">
        <f t="shared" si="50"/>
        <v>#N/A</v>
      </c>
      <c r="AO122" s="11" t="e">
        <f t="shared" si="51"/>
        <v>#N/A</v>
      </c>
      <c r="AP122" s="11" t="e">
        <f t="shared" si="52"/>
        <v>#N/A</v>
      </c>
      <c r="AQ122" s="11" t="e">
        <f t="shared" si="53"/>
        <v>#N/A</v>
      </c>
      <c r="AR122" s="11" t="e">
        <f t="shared" si="54"/>
        <v>#N/A</v>
      </c>
      <c r="AS122" s="11" t="e">
        <f t="shared" si="55"/>
        <v>#N/A</v>
      </c>
      <c r="AT122" s="11">
        <f t="shared" si="56"/>
        <v>8.6</v>
      </c>
      <c r="AU122" s="11" t="e">
        <f t="shared" si="57"/>
        <v>#N/A</v>
      </c>
      <c r="AV122" s="11" t="e">
        <f t="shared" si="58"/>
        <v>#N/A</v>
      </c>
      <c r="AW122" s="11" t="e">
        <f t="shared" si="59"/>
        <v>#N/A</v>
      </c>
      <c r="AX122" s="41"/>
      <c r="AY122" s="43" t="s">
        <v>507</v>
      </c>
    </row>
    <row r="123" spans="1:52" x14ac:dyDescent="0.45">
      <c r="A123" s="40">
        <v>58</v>
      </c>
      <c r="B123" s="74" t="s">
        <v>438</v>
      </c>
      <c r="C123" s="41">
        <v>290</v>
      </c>
      <c r="D123" s="83">
        <v>1</v>
      </c>
      <c r="E123" s="83">
        <v>150</v>
      </c>
      <c r="F123" s="83">
        <v>0</v>
      </c>
      <c r="G123" s="83" t="e">
        <f>NA()</f>
        <v>#N/A</v>
      </c>
      <c r="H123" s="83" t="e">
        <f>NA()</f>
        <v>#N/A</v>
      </c>
      <c r="I123" s="83" t="e">
        <f>NA()</f>
        <v>#N/A</v>
      </c>
      <c r="J123" s="41">
        <v>-19</v>
      </c>
      <c r="K123" s="83" t="e">
        <f>NA()</f>
        <v>#N/A</v>
      </c>
      <c r="L123" s="83" t="e">
        <f>NA()</f>
        <v>#N/A</v>
      </c>
      <c r="M123" s="83" t="e">
        <f>NA()</f>
        <v>#N/A</v>
      </c>
      <c r="N123" s="83">
        <v>0.5625</v>
      </c>
      <c r="O123" s="83" t="e">
        <f>NA()</f>
        <v>#N/A</v>
      </c>
      <c r="P123" s="83" t="e">
        <f>NA()</f>
        <v>#N/A</v>
      </c>
      <c r="Q123" s="83" t="s">
        <v>188</v>
      </c>
      <c r="R123" s="65" t="s">
        <v>197</v>
      </c>
      <c r="S123" s="41">
        <v>2009</v>
      </c>
      <c r="T123" s="84" t="s">
        <v>514</v>
      </c>
      <c r="U123" s="106" t="s">
        <v>388</v>
      </c>
      <c r="V123" s="33" t="s">
        <v>654</v>
      </c>
      <c r="W123" s="92"/>
      <c r="X123" s="112">
        <f t="shared" si="60"/>
        <v>-19</v>
      </c>
      <c r="Y123" s="112" t="e">
        <f t="shared" si="61"/>
        <v>#N/A</v>
      </c>
      <c r="Z123" s="11" t="e">
        <f t="shared" si="36"/>
        <v>#N/A</v>
      </c>
      <c r="AA123" s="11" t="e">
        <f t="shared" si="37"/>
        <v>#N/A</v>
      </c>
      <c r="AB123" s="11" t="e">
        <f t="shared" si="38"/>
        <v>#N/A</v>
      </c>
      <c r="AC123" s="11" t="e">
        <f t="shared" si="39"/>
        <v>#N/A</v>
      </c>
      <c r="AD123" s="11" t="e">
        <f t="shared" si="40"/>
        <v>#N/A</v>
      </c>
      <c r="AE123" s="11" t="e">
        <f t="shared" si="41"/>
        <v>#N/A</v>
      </c>
      <c r="AF123" s="11" t="e">
        <f t="shared" si="42"/>
        <v>#N/A</v>
      </c>
      <c r="AG123" s="11" t="e">
        <f t="shared" si="43"/>
        <v>#N/A</v>
      </c>
      <c r="AH123" s="11" t="e">
        <f t="shared" si="44"/>
        <v>#N/A</v>
      </c>
      <c r="AI123" s="11" t="e">
        <f t="shared" si="45"/>
        <v>#N/A</v>
      </c>
      <c r="AJ123" s="11" t="e">
        <f t="shared" si="46"/>
        <v>#N/A</v>
      </c>
      <c r="AK123" s="11" t="e">
        <f t="shared" si="47"/>
        <v>#N/A</v>
      </c>
      <c r="AL123" s="11">
        <f t="shared" si="48"/>
        <v>-19</v>
      </c>
      <c r="AM123" s="11" t="e">
        <f t="shared" si="49"/>
        <v>#N/A</v>
      </c>
      <c r="AN123" s="11" t="e">
        <f t="shared" si="50"/>
        <v>#N/A</v>
      </c>
      <c r="AO123" s="11" t="e">
        <f t="shared" si="51"/>
        <v>#N/A</v>
      </c>
      <c r="AP123" s="11" t="e">
        <f t="shared" si="52"/>
        <v>#N/A</v>
      </c>
      <c r="AQ123" s="11" t="e">
        <f t="shared" si="53"/>
        <v>#N/A</v>
      </c>
      <c r="AR123" s="11" t="e">
        <f t="shared" si="54"/>
        <v>#N/A</v>
      </c>
      <c r="AS123" s="11" t="e">
        <f t="shared" si="55"/>
        <v>#N/A</v>
      </c>
      <c r="AT123" s="11" t="e">
        <f t="shared" si="56"/>
        <v>#N/A</v>
      </c>
      <c r="AU123" s="11" t="e">
        <f t="shared" si="57"/>
        <v>#N/A</v>
      </c>
      <c r="AV123" s="11" t="e">
        <f t="shared" si="58"/>
        <v>#N/A</v>
      </c>
      <c r="AW123" s="11" t="e">
        <f t="shared" si="59"/>
        <v>#N/A</v>
      </c>
      <c r="AX123" s="41"/>
      <c r="AY123" s="43" t="s">
        <v>508</v>
      </c>
    </row>
    <row r="124" spans="1:52" x14ac:dyDescent="0.45">
      <c r="A124" s="40">
        <v>59</v>
      </c>
      <c r="B124" s="74">
        <v>220</v>
      </c>
      <c r="C124" s="41">
        <v>220</v>
      </c>
      <c r="D124" s="41">
        <v>2</v>
      </c>
      <c r="E124" s="83">
        <v>109</v>
      </c>
      <c r="F124" s="83" t="e">
        <f>NA()</f>
        <v>#N/A</v>
      </c>
      <c r="G124" s="83" t="e">
        <f>NA()</f>
        <v>#N/A</v>
      </c>
      <c r="H124" s="83" t="e">
        <f>NA()</f>
        <v>#N/A</v>
      </c>
      <c r="I124" s="62">
        <v>8.4</v>
      </c>
      <c r="J124" s="41">
        <v>2</v>
      </c>
      <c r="K124" s="83" t="e">
        <f>NA()</f>
        <v>#N/A</v>
      </c>
      <c r="L124" s="83" t="e">
        <f>NA()</f>
        <v>#N/A</v>
      </c>
      <c r="M124" s="41">
        <v>0.11</v>
      </c>
      <c r="N124" s="83">
        <v>3</v>
      </c>
      <c r="O124" s="83" t="s">
        <v>384</v>
      </c>
      <c r="P124" s="83" t="e">
        <f>NA()</f>
        <v>#N/A</v>
      </c>
      <c r="Q124" s="83" t="s">
        <v>188</v>
      </c>
      <c r="R124" s="65" t="s">
        <v>210</v>
      </c>
      <c r="S124" s="41">
        <v>2008</v>
      </c>
      <c r="T124" s="84" t="s">
        <v>493</v>
      </c>
      <c r="U124" s="62" t="s">
        <v>233</v>
      </c>
      <c r="V124" s="32" t="s">
        <v>655</v>
      </c>
      <c r="W124" s="92"/>
      <c r="X124" s="112">
        <f t="shared" si="60"/>
        <v>2</v>
      </c>
      <c r="Y124" s="112" t="e">
        <f t="shared" si="61"/>
        <v>#N/A</v>
      </c>
      <c r="Z124" s="11" t="e">
        <f t="shared" si="36"/>
        <v>#N/A</v>
      </c>
      <c r="AA124" s="11" t="e">
        <f t="shared" si="37"/>
        <v>#N/A</v>
      </c>
      <c r="AB124" s="11" t="e">
        <f t="shared" si="38"/>
        <v>#N/A</v>
      </c>
      <c r="AC124" s="11" t="e">
        <f t="shared" si="39"/>
        <v>#N/A</v>
      </c>
      <c r="AD124" s="11" t="e">
        <f t="shared" si="40"/>
        <v>#N/A</v>
      </c>
      <c r="AE124" s="11">
        <f t="shared" si="41"/>
        <v>8.4</v>
      </c>
      <c r="AF124" s="11" t="e">
        <f t="shared" si="42"/>
        <v>#N/A</v>
      </c>
      <c r="AG124" s="11" t="e">
        <f t="shared" si="43"/>
        <v>#N/A</v>
      </c>
      <c r="AH124" s="11" t="e">
        <f t="shared" si="44"/>
        <v>#N/A</v>
      </c>
      <c r="AI124" s="11" t="e">
        <f t="shared" si="45"/>
        <v>#N/A</v>
      </c>
      <c r="AJ124" s="11" t="e">
        <f t="shared" si="46"/>
        <v>#N/A</v>
      </c>
      <c r="AK124" s="11" t="e">
        <f t="shared" si="47"/>
        <v>#N/A</v>
      </c>
      <c r="AL124" s="11">
        <f t="shared" si="48"/>
        <v>2</v>
      </c>
      <c r="AM124" s="11" t="e">
        <f t="shared" si="49"/>
        <v>#N/A</v>
      </c>
      <c r="AN124" s="11" t="e">
        <f t="shared" si="50"/>
        <v>#N/A</v>
      </c>
      <c r="AO124" s="11" t="e">
        <f t="shared" si="51"/>
        <v>#N/A</v>
      </c>
      <c r="AP124" s="11" t="e">
        <f t="shared" si="52"/>
        <v>#N/A</v>
      </c>
      <c r="AQ124" s="11" t="e">
        <f t="shared" si="53"/>
        <v>#N/A</v>
      </c>
      <c r="AR124" s="11" t="e">
        <f t="shared" si="54"/>
        <v>#N/A</v>
      </c>
      <c r="AS124" s="11" t="e">
        <f t="shared" si="55"/>
        <v>#N/A</v>
      </c>
      <c r="AT124" s="11">
        <f t="shared" si="56"/>
        <v>8.4</v>
      </c>
      <c r="AU124" s="11" t="e">
        <f t="shared" si="57"/>
        <v>#N/A</v>
      </c>
      <c r="AV124" s="11" t="e">
        <f t="shared" si="58"/>
        <v>#N/A</v>
      </c>
      <c r="AW124" s="11" t="e">
        <f t="shared" si="59"/>
        <v>#N/A</v>
      </c>
      <c r="AX124" s="41"/>
      <c r="AY124" s="43" t="s">
        <v>509</v>
      </c>
    </row>
    <row r="125" spans="1:52" x14ac:dyDescent="0.45">
      <c r="A125" s="40">
        <v>60</v>
      </c>
      <c r="B125" s="75" t="s">
        <v>442</v>
      </c>
      <c r="C125" s="41">
        <v>200</v>
      </c>
      <c r="D125" s="41">
        <v>1</v>
      </c>
      <c r="E125" s="83">
        <v>209</v>
      </c>
      <c r="F125" s="41">
        <v>5</v>
      </c>
      <c r="G125" s="83" t="e">
        <f>NA()</f>
        <v>#N/A</v>
      </c>
      <c r="H125" s="83" t="e">
        <f>NA()</f>
        <v>#N/A</v>
      </c>
      <c r="I125" s="83" t="e">
        <f>NA()</f>
        <v>#N/A</v>
      </c>
      <c r="J125" s="41">
        <v>15.4</v>
      </c>
      <c r="K125" s="83">
        <v>17</v>
      </c>
      <c r="L125" s="83" t="e">
        <f>NA()</f>
        <v>#N/A</v>
      </c>
      <c r="M125" s="41">
        <v>0</v>
      </c>
      <c r="N125" s="83">
        <v>0.77</v>
      </c>
      <c r="O125" s="83" t="s">
        <v>385</v>
      </c>
      <c r="P125" s="83" t="e">
        <f>NA()</f>
        <v>#N/A</v>
      </c>
      <c r="Q125" s="83" t="s">
        <v>188</v>
      </c>
      <c r="R125" s="65" t="s">
        <v>210</v>
      </c>
      <c r="S125" s="41">
        <v>2011</v>
      </c>
      <c r="T125" s="84" t="s">
        <v>498</v>
      </c>
      <c r="U125" s="106" t="s">
        <v>389</v>
      </c>
      <c r="V125" s="33" t="s">
        <v>654</v>
      </c>
      <c r="W125" s="92"/>
      <c r="X125" s="112">
        <f t="shared" si="60"/>
        <v>15.4</v>
      </c>
      <c r="Y125" s="112" t="e">
        <f t="shared" si="61"/>
        <v>#N/A</v>
      </c>
      <c r="Z125" s="11" t="e">
        <f t="shared" si="36"/>
        <v>#N/A</v>
      </c>
      <c r="AA125" s="11" t="e">
        <f t="shared" si="37"/>
        <v>#N/A</v>
      </c>
      <c r="AB125" s="11" t="e">
        <f t="shared" si="38"/>
        <v>#N/A</v>
      </c>
      <c r="AC125" s="11" t="e">
        <f t="shared" si="39"/>
        <v>#N/A</v>
      </c>
      <c r="AD125" s="11" t="e">
        <f t="shared" si="40"/>
        <v>#N/A</v>
      </c>
      <c r="AE125" s="11" t="e">
        <f t="shared" si="41"/>
        <v>#N/A</v>
      </c>
      <c r="AF125" s="11" t="e">
        <f t="shared" si="42"/>
        <v>#N/A</v>
      </c>
      <c r="AG125" s="11" t="e">
        <f t="shared" si="43"/>
        <v>#N/A</v>
      </c>
      <c r="AH125" s="11" t="e">
        <f t="shared" si="44"/>
        <v>#N/A</v>
      </c>
      <c r="AI125" s="11" t="e">
        <f t="shared" si="45"/>
        <v>#N/A</v>
      </c>
      <c r="AJ125" s="11" t="e">
        <f t="shared" si="46"/>
        <v>#N/A</v>
      </c>
      <c r="AK125" s="11" t="e">
        <f t="shared" si="47"/>
        <v>#N/A</v>
      </c>
      <c r="AL125" s="11">
        <f t="shared" si="48"/>
        <v>15.4</v>
      </c>
      <c r="AM125" s="11" t="e">
        <f t="shared" si="49"/>
        <v>#N/A</v>
      </c>
      <c r="AN125" s="11" t="e">
        <f t="shared" si="50"/>
        <v>#N/A</v>
      </c>
      <c r="AO125" s="11" t="e">
        <f t="shared" si="51"/>
        <v>#N/A</v>
      </c>
      <c r="AP125" s="11" t="e">
        <f t="shared" si="52"/>
        <v>#N/A</v>
      </c>
      <c r="AQ125" s="11" t="e">
        <f t="shared" si="53"/>
        <v>#N/A</v>
      </c>
      <c r="AR125" s="11" t="e">
        <f t="shared" si="54"/>
        <v>#N/A</v>
      </c>
      <c r="AS125" s="11" t="e">
        <f t="shared" si="55"/>
        <v>#N/A</v>
      </c>
      <c r="AT125" s="11" t="e">
        <f t="shared" si="56"/>
        <v>#N/A</v>
      </c>
      <c r="AU125" s="11" t="e">
        <f t="shared" si="57"/>
        <v>#N/A</v>
      </c>
      <c r="AV125" s="11" t="e">
        <f t="shared" si="58"/>
        <v>#N/A</v>
      </c>
      <c r="AW125" s="11" t="e">
        <f t="shared" si="59"/>
        <v>#N/A</v>
      </c>
      <c r="AX125" s="41"/>
      <c r="AY125" s="43" t="s">
        <v>510</v>
      </c>
    </row>
    <row r="126" spans="1:52" x14ac:dyDescent="0.45">
      <c r="A126" s="40">
        <v>60</v>
      </c>
      <c r="B126" s="75" t="s">
        <v>442</v>
      </c>
      <c r="C126" s="41">
        <v>200</v>
      </c>
      <c r="D126" s="41">
        <v>1</v>
      </c>
      <c r="E126" s="83">
        <v>209</v>
      </c>
      <c r="F126" s="41">
        <v>5</v>
      </c>
      <c r="G126" s="83" t="e">
        <f>NA()</f>
        <v>#N/A</v>
      </c>
      <c r="H126" s="83" t="e">
        <f>NA()</f>
        <v>#N/A</v>
      </c>
      <c r="I126" s="62">
        <v>9</v>
      </c>
      <c r="J126" s="41">
        <v>-8</v>
      </c>
      <c r="K126" s="83">
        <v>17</v>
      </c>
      <c r="L126" s="83" t="e">
        <f>NA()</f>
        <v>#N/A</v>
      </c>
      <c r="M126" s="41">
        <v>0</v>
      </c>
      <c r="N126" s="83">
        <v>0.77</v>
      </c>
      <c r="O126" s="83" t="e">
        <f>NA()</f>
        <v>#N/A</v>
      </c>
      <c r="P126" s="83" t="e">
        <f>NA()</f>
        <v>#N/A</v>
      </c>
      <c r="Q126" s="83" t="s">
        <v>188</v>
      </c>
      <c r="R126" s="65" t="s">
        <v>210</v>
      </c>
      <c r="S126" s="41">
        <v>2011</v>
      </c>
      <c r="T126" s="84" t="s">
        <v>459</v>
      </c>
      <c r="U126" s="106" t="s">
        <v>390</v>
      </c>
      <c r="V126" s="33" t="s">
        <v>654</v>
      </c>
      <c r="W126" s="92"/>
      <c r="X126" s="112">
        <f t="shared" si="60"/>
        <v>-8</v>
      </c>
      <c r="Y126" s="112" t="e">
        <f t="shared" si="61"/>
        <v>#N/A</v>
      </c>
      <c r="Z126" s="11" t="e">
        <f t="shared" si="36"/>
        <v>#N/A</v>
      </c>
      <c r="AA126" s="11" t="e">
        <f t="shared" si="37"/>
        <v>#N/A</v>
      </c>
      <c r="AB126" s="11" t="e">
        <f t="shared" si="38"/>
        <v>#N/A</v>
      </c>
      <c r="AC126" s="11" t="e">
        <f t="shared" si="39"/>
        <v>#N/A</v>
      </c>
      <c r="AD126" s="11" t="e">
        <f t="shared" si="40"/>
        <v>#N/A</v>
      </c>
      <c r="AE126" s="11">
        <f t="shared" si="41"/>
        <v>9</v>
      </c>
      <c r="AF126" s="11" t="e">
        <f t="shared" si="42"/>
        <v>#N/A</v>
      </c>
      <c r="AG126" s="11" t="e">
        <f t="shared" si="43"/>
        <v>#N/A</v>
      </c>
      <c r="AH126" s="11" t="e">
        <f t="shared" si="44"/>
        <v>#N/A</v>
      </c>
      <c r="AI126" s="11" t="e">
        <f t="shared" si="45"/>
        <v>#N/A</v>
      </c>
      <c r="AJ126" s="11" t="e">
        <f t="shared" si="46"/>
        <v>#N/A</v>
      </c>
      <c r="AK126" s="11" t="e">
        <f t="shared" si="47"/>
        <v>#N/A</v>
      </c>
      <c r="AL126" s="11">
        <f t="shared" si="48"/>
        <v>-8</v>
      </c>
      <c r="AM126" s="11" t="e">
        <f t="shared" si="49"/>
        <v>#N/A</v>
      </c>
      <c r="AN126" s="11" t="e">
        <f t="shared" si="50"/>
        <v>#N/A</v>
      </c>
      <c r="AO126" s="11" t="e">
        <f t="shared" si="51"/>
        <v>#N/A</v>
      </c>
      <c r="AP126" s="11" t="e">
        <f t="shared" si="52"/>
        <v>#N/A</v>
      </c>
      <c r="AQ126" s="11" t="e">
        <f t="shared" si="53"/>
        <v>#N/A</v>
      </c>
      <c r="AR126" s="11" t="e">
        <f t="shared" si="54"/>
        <v>#N/A</v>
      </c>
      <c r="AS126" s="11" t="e">
        <f t="shared" si="55"/>
        <v>#N/A</v>
      </c>
      <c r="AT126" s="11" t="e">
        <f t="shared" si="56"/>
        <v>#N/A</v>
      </c>
      <c r="AU126" s="11">
        <f t="shared" si="57"/>
        <v>9</v>
      </c>
      <c r="AV126" s="11" t="e">
        <f t="shared" si="58"/>
        <v>#N/A</v>
      </c>
      <c r="AW126" s="11" t="e">
        <f t="shared" si="59"/>
        <v>#N/A</v>
      </c>
      <c r="AX126" s="41"/>
      <c r="AY126" s="43" t="s">
        <v>510</v>
      </c>
    </row>
    <row r="127" spans="1:52" x14ac:dyDescent="0.45">
      <c r="A127" s="40">
        <v>60</v>
      </c>
      <c r="B127" s="75" t="s">
        <v>442</v>
      </c>
      <c r="C127" s="41">
        <v>200</v>
      </c>
      <c r="D127" s="41">
        <v>1</v>
      </c>
      <c r="E127" s="83">
        <v>184</v>
      </c>
      <c r="F127" s="41">
        <v>5</v>
      </c>
      <c r="G127" s="83" t="e">
        <f>NA()</f>
        <v>#N/A</v>
      </c>
      <c r="H127" s="83" t="e">
        <f>NA()</f>
        <v>#N/A</v>
      </c>
      <c r="I127" s="83" t="e">
        <f>NA()</f>
        <v>#N/A</v>
      </c>
      <c r="J127" s="41">
        <v>11.2</v>
      </c>
      <c r="K127" s="83">
        <v>17</v>
      </c>
      <c r="L127" s="83" t="e">
        <f>NA()</f>
        <v>#N/A</v>
      </c>
      <c r="M127" s="41">
        <v>0</v>
      </c>
      <c r="N127" s="83">
        <v>0.85499999999999998</v>
      </c>
      <c r="O127" s="83" t="s">
        <v>385</v>
      </c>
      <c r="P127" s="83" t="e">
        <f>NA()</f>
        <v>#N/A</v>
      </c>
      <c r="Q127" s="83" t="s">
        <v>188</v>
      </c>
      <c r="R127" s="65" t="s">
        <v>210</v>
      </c>
      <c r="S127" s="41">
        <v>2011</v>
      </c>
      <c r="T127" s="84" t="s">
        <v>498</v>
      </c>
      <c r="U127" s="106" t="s">
        <v>391</v>
      </c>
      <c r="V127" s="33" t="s">
        <v>654</v>
      </c>
      <c r="W127" s="92"/>
      <c r="X127" s="112">
        <f t="shared" ref="X127:X128" si="62">IF(ISERROR(SEARCH("*Japan*",R127)),J127,NA())</f>
        <v>11.2</v>
      </c>
      <c r="Y127" s="112" t="e">
        <f t="shared" ref="Y127:Y128" si="63">IF(ISERROR(SEARCH("*Japan*",R127)),NA(),J127)</f>
        <v>#N/A</v>
      </c>
      <c r="Z127" s="11" t="e">
        <f t="shared" si="36"/>
        <v>#N/A</v>
      </c>
      <c r="AA127" s="11" t="e">
        <f t="shared" si="37"/>
        <v>#N/A</v>
      </c>
      <c r="AB127" s="11" t="e">
        <f t="shared" si="38"/>
        <v>#N/A</v>
      </c>
      <c r="AC127" s="11" t="e">
        <f t="shared" si="39"/>
        <v>#N/A</v>
      </c>
      <c r="AD127" s="11" t="e">
        <f t="shared" si="40"/>
        <v>#N/A</v>
      </c>
      <c r="AE127" s="11" t="e">
        <f t="shared" si="41"/>
        <v>#N/A</v>
      </c>
      <c r="AF127" s="11" t="e">
        <f t="shared" si="42"/>
        <v>#N/A</v>
      </c>
      <c r="AG127" s="11" t="e">
        <f t="shared" si="43"/>
        <v>#N/A</v>
      </c>
      <c r="AH127" s="11" t="e">
        <f t="shared" si="44"/>
        <v>#N/A</v>
      </c>
      <c r="AI127" s="11" t="e">
        <f t="shared" si="45"/>
        <v>#N/A</v>
      </c>
      <c r="AJ127" s="11" t="e">
        <f t="shared" si="46"/>
        <v>#N/A</v>
      </c>
      <c r="AK127" s="11" t="e">
        <f t="shared" si="47"/>
        <v>#N/A</v>
      </c>
      <c r="AL127" s="11">
        <f t="shared" si="48"/>
        <v>11.2</v>
      </c>
      <c r="AM127" s="11" t="e">
        <f t="shared" si="49"/>
        <v>#N/A</v>
      </c>
      <c r="AN127" s="11" t="e">
        <f t="shared" si="50"/>
        <v>#N/A</v>
      </c>
      <c r="AO127" s="11" t="e">
        <f t="shared" si="51"/>
        <v>#N/A</v>
      </c>
      <c r="AP127" s="11" t="e">
        <f t="shared" si="52"/>
        <v>#N/A</v>
      </c>
      <c r="AQ127" s="11" t="e">
        <f t="shared" si="53"/>
        <v>#N/A</v>
      </c>
      <c r="AR127" s="11" t="e">
        <f t="shared" si="54"/>
        <v>#N/A</v>
      </c>
      <c r="AS127" s="11" t="e">
        <f t="shared" si="55"/>
        <v>#N/A</v>
      </c>
      <c r="AT127" s="11" t="e">
        <f t="shared" si="56"/>
        <v>#N/A</v>
      </c>
      <c r="AU127" s="11" t="e">
        <f t="shared" si="57"/>
        <v>#N/A</v>
      </c>
      <c r="AV127" s="11" t="e">
        <f t="shared" si="58"/>
        <v>#N/A</v>
      </c>
      <c r="AW127" s="11" t="e">
        <f t="shared" si="59"/>
        <v>#N/A</v>
      </c>
      <c r="AX127" s="41"/>
      <c r="AY127" s="43" t="s">
        <v>510</v>
      </c>
    </row>
    <row r="128" spans="1:52" x14ac:dyDescent="0.45">
      <c r="A128" s="40">
        <v>60</v>
      </c>
      <c r="B128" s="75" t="s">
        <v>442</v>
      </c>
      <c r="C128" s="41">
        <v>200</v>
      </c>
      <c r="D128" s="41">
        <v>1</v>
      </c>
      <c r="E128" s="83">
        <v>184</v>
      </c>
      <c r="F128" s="41">
        <v>5</v>
      </c>
      <c r="G128" s="83" t="e">
        <f>NA()</f>
        <v>#N/A</v>
      </c>
      <c r="H128" s="83" t="e">
        <f>NA()</f>
        <v>#N/A</v>
      </c>
      <c r="I128" s="62">
        <v>14</v>
      </c>
      <c r="J128" s="41">
        <v>-12.2</v>
      </c>
      <c r="K128" s="83">
        <v>17</v>
      </c>
      <c r="L128" s="83" t="e">
        <f>NA()</f>
        <v>#N/A</v>
      </c>
      <c r="M128" s="41">
        <v>0</v>
      </c>
      <c r="N128" s="83">
        <v>0.85499999999999998</v>
      </c>
      <c r="O128" s="83" t="e">
        <f>NA()</f>
        <v>#N/A</v>
      </c>
      <c r="P128" s="83" t="e">
        <f>NA()</f>
        <v>#N/A</v>
      </c>
      <c r="Q128" s="83" t="s">
        <v>188</v>
      </c>
      <c r="R128" s="65" t="s">
        <v>210</v>
      </c>
      <c r="S128" s="41">
        <v>2011</v>
      </c>
      <c r="T128" s="84" t="s">
        <v>459</v>
      </c>
      <c r="U128" s="106" t="s">
        <v>392</v>
      </c>
      <c r="V128" s="33" t="s">
        <v>654</v>
      </c>
      <c r="W128" s="92"/>
      <c r="X128" s="112">
        <f t="shared" si="62"/>
        <v>-12.2</v>
      </c>
      <c r="Y128" s="112" t="e">
        <f t="shared" si="63"/>
        <v>#N/A</v>
      </c>
      <c r="Z128" s="11" t="e">
        <f t="shared" si="36"/>
        <v>#N/A</v>
      </c>
      <c r="AA128" s="11" t="e">
        <f t="shared" si="37"/>
        <v>#N/A</v>
      </c>
      <c r="AB128" s="11" t="e">
        <f t="shared" si="38"/>
        <v>#N/A</v>
      </c>
      <c r="AC128" s="11" t="e">
        <f t="shared" si="39"/>
        <v>#N/A</v>
      </c>
      <c r="AD128" s="11" t="e">
        <f t="shared" si="40"/>
        <v>#N/A</v>
      </c>
      <c r="AE128" s="11">
        <f t="shared" si="41"/>
        <v>14</v>
      </c>
      <c r="AF128" s="11" t="e">
        <f t="shared" si="42"/>
        <v>#N/A</v>
      </c>
      <c r="AG128" s="11" t="e">
        <f t="shared" si="43"/>
        <v>#N/A</v>
      </c>
      <c r="AH128" s="11" t="e">
        <f t="shared" si="44"/>
        <v>#N/A</v>
      </c>
      <c r="AI128" s="11" t="e">
        <f t="shared" si="45"/>
        <v>#N/A</v>
      </c>
      <c r="AJ128" s="11" t="e">
        <f t="shared" si="46"/>
        <v>#N/A</v>
      </c>
      <c r="AK128" s="11" t="e">
        <f t="shared" si="47"/>
        <v>#N/A</v>
      </c>
      <c r="AL128" s="11">
        <f t="shared" si="48"/>
        <v>-12.2</v>
      </c>
      <c r="AM128" s="11" t="e">
        <f t="shared" si="49"/>
        <v>#N/A</v>
      </c>
      <c r="AN128" s="11" t="e">
        <f t="shared" si="50"/>
        <v>#N/A</v>
      </c>
      <c r="AO128" s="11" t="e">
        <f t="shared" si="51"/>
        <v>#N/A</v>
      </c>
      <c r="AP128" s="11" t="e">
        <f t="shared" si="52"/>
        <v>#N/A</v>
      </c>
      <c r="AQ128" s="11" t="e">
        <f t="shared" si="53"/>
        <v>#N/A</v>
      </c>
      <c r="AR128" s="11" t="e">
        <f t="shared" si="54"/>
        <v>#N/A</v>
      </c>
      <c r="AS128" s="11" t="e">
        <f t="shared" si="55"/>
        <v>#N/A</v>
      </c>
      <c r="AT128" s="11" t="e">
        <f t="shared" si="56"/>
        <v>#N/A</v>
      </c>
      <c r="AU128" s="11">
        <f t="shared" si="57"/>
        <v>14</v>
      </c>
      <c r="AV128" s="11" t="e">
        <f t="shared" si="58"/>
        <v>#N/A</v>
      </c>
      <c r="AW128" s="11" t="e">
        <f t="shared" si="59"/>
        <v>#N/A</v>
      </c>
      <c r="AX128" s="41"/>
      <c r="AY128" s="43" t="s">
        <v>510</v>
      </c>
    </row>
    <row r="129" spans="1:51" x14ac:dyDescent="0.45">
      <c r="A129" s="40">
        <v>61</v>
      </c>
      <c r="B129" s="74" t="s">
        <v>439</v>
      </c>
      <c r="C129" s="41">
        <v>260</v>
      </c>
      <c r="D129" s="83">
        <v>2</v>
      </c>
      <c r="E129" s="83">
        <v>110</v>
      </c>
      <c r="F129" s="41">
        <v>10</v>
      </c>
      <c r="G129" s="83" t="e">
        <f>NA()</f>
        <v>#N/A</v>
      </c>
      <c r="H129" s="83" t="e">
        <f>NA()</f>
        <v>#N/A</v>
      </c>
      <c r="I129" s="83" t="e">
        <f>NA()</f>
        <v>#N/A</v>
      </c>
      <c r="J129" s="41">
        <v>4.7</v>
      </c>
      <c r="K129" s="83">
        <v>40</v>
      </c>
      <c r="L129" s="83" t="e">
        <f>NA()</f>
        <v>#N/A</v>
      </c>
      <c r="M129" s="83" t="e">
        <f>NA()</f>
        <v>#N/A</v>
      </c>
      <c r="N129" s="83" t="e">
        <f>NA()</f>
        <v>#N/A</v>
      </c>
      <c r="O129" s="83" t="e">
        <f>NA()</f>
        <v>#N/A</v>
      </c>
      <c r="P129" s="83" t="e">
        <f>NA()</f>
        <v>#N/A</v>
      </c>
      <c r="Q129" s="83" t="s">
        <v>188</v>
      </c>
      <c r="R129" s="65" t="s">
        <v>197</v>
      </c>
      <c r="S129" s="41">
        <v>2012</v>
      </c>
      <c r="T129" s="84" t="s">
        <v>461</v>
      </c>
      <c r="U129" s="62" t="s">
        <v>393</v>
      </c>
      <c r="V129" s="32" t="s">
        <v>655</v>
      </c>
      <c r="W129" s="92"/>
      <c r="X129" s="112">
        <f t="shared" si="60"/>
        <v>4.7</v>
      </c>
      <c r="Y129" s="112" t="e">
        <f t="shared" si="61"/>
        <v>#N/A</v>
      </c>
      <c r="Z129" s="11" t="e">
        <f t="shared" si="36"/>
        <v>#N/A</v>
      </c>
      <c r="AA129" s="11" t="e">
        <f t="shared" si="37"/>
        <v>#N/A</v>
      </c>
      <c r="AB129" s="11" t="e">
        <f t="shared" si="38"/>
        <v>#N/A</v>
      </c>
      <c r="AC129" s="11" t="e">
        <f t="shared" si="39"/>
        <v>#N/A</v>
      </c>
      <c r="AD129" s="11" t="e">
        <f t="shared" si="40"/>
        <v>#N/A</v>
      </c>
      <c r="AE129" s="11" t="e">
        <f t="shared" si="41"/>
        <v>#N/A</v>
      </c>
      <c r="AF129" s="11" t="e">
        <f t="shared" si="42"/>
        <v>#N/A</v>
      </c>
      <c r="AG129" s="11" t="e">
        <f t="shared" si="43"/>
        <v>#N/A</v>
      </c>
      <c r="AH129" s="11" t="e">
        <f t="shared" si="44"/>
        <v>#N/A</v>
      </c>
      <c r="AI129" s="11" t="e">
        <f t="shared" si="45"/>
        <v>#N/A</v>
      </c>
      <c r="AJ129" s="11" t="e">
        <f t="shared" si="46"/>
        <v>#N/A</v>
      </c>
      <c r="AK129" s="11" t="e">
        <f t="shared" si="47"/>
        <v>#N/A</v>
      </c>
      <c r="AL129" s="11">
        <f t="shared" si="48"/>
        <v>4.7</v>
      </c>
      <c r="AM129" s="11" t="e">
        <f t="shared" si="49"/>
        <v>#N/A</v>
      </c>
      <c r="AN129" s="11" t="e">
        <f t="shared" si="50"/>
        <v>#N/A</v>
      </c>
      <c r="AO129" s="11" t="e">
        <f t="shared" si="51"/>
        <v>#N/A</v>
      </c>
      <c r="AP129" s="11" t="e">
        <f t="shared" si="52"/>
        <v>#N/A</v>
      </c>
      <c r="AQ129" s="11" t="e">
        <f t="shared" si="53"/>
        <v>#N/A</v>
      </c>
      <c r="AR129" s="11" t="e">
        <f t="shared" si="54"/>
        <v>#N/A</v>
      </c>
      <c r="AS129" s="11" t="e">
        <f t="shared" si="55"/>
        <v>#N/A</v>
      </c>
      <c r="AT129" s="11" t="e">
        <f t="shared" si="56"/>
        <v>#N/A</v>
      </c>
      <c r="AU129" s="11" t="e">
        <f t="shared" si="57"/>
        <v>#N/A</v>
      </c>
      <c r="AV129" s="11" t="e">
        <f t="shared" si="58"/>
        <v>#N/A</v>
      </c>
      <c r="AW129" s="11" t="e">
        <f t="shared" si="59"/>
        <v>#N/A</v>
      </c>
      <c r="AX129" s="41"/>
      <c r="AY129" s="43" t="s">
        <v>511</v>
      </c>
    </row>
    <row r="130" spans="1:51" x14ac:dyDescent="0.45">
      <c r="A130" s="40">
        <v>62</v>
      </c>
      <c r="B130" s="74" t="s">
        <v>440</v>
      </c>
      <c r="C130" s="41">
        <v>226</v>
      </c>
      <c r="D130" s="83">
        <v>1</v>
      </c>
      <c r="E130" s="83">
        <v>110</v>
      </c>
      <c r="F130" s="41">
        <v>12</v>
      </c>
      <c r="G130" s="83" t="e">
        <f>NA()</f>
        <v>#N/A</v>
      </c>
      <c r="H130" s="83" t="e">
        <f>NA()</f>
        <v>#N/A</v>
      </c>
      <c r="I130" s="62">
        <v>7</v>
      </c>
      <c r="J130" s="41">
        <v>1.5</v>
      </c>
      <c r="K130" s="83">
        <v>50</v>
      </c>
      <c r="L130" s="83" t="e">
        <f>NA()</f>
        <v>#N/A</v>
      </c>
      <c r="M130" s="83" t="e">
        <f>NA()</f>
        <v>#N/A</v>
      </c>
      <c r="N130" s="83">
        <v>1.5</v>
      </c>
      <c r="O130" s="83" t="e">
        <f>NA()</f>
        <v>#N/A</v>
      </c>
      <c r="P130" s="83" t="e">
        <f>NA()</f>
        <v>#N/A</v>
      </c>
      <c r="Q130" s="83" t="s">
        <v>176</v>
      </c>
      <c r="R130" s="65" t="s">
        <v>197</v>
      </c>
      <c r="S130" s="41">
        <v>2011</v>
      </c>
      <c r="T130" s="84" t="s">
        <v>515</v>
      </c>
      <c r="U130" s="62" t="s">
        <v>394</v>
      </c>
      <c r="V130" s="32" t="s">
        <v>655</v>
      </c>
      <c r="W130" s="92"/>
      <c r="X130" s="112">
        <f t="shared" si="60"/>
        <v>1.5</v>
      </c>
      <c r="Y130" s="112" t="e">
        <f t="shared" si="61"/>
        <v>#N/A</v>
      </c>
      <c r="Z130" s="11" t="e">
        <f t="shared" si="36"/>
        <v>#N/A</v>
      </c>
      <c r="AA130" s="11" t="e">
        <f t="shared" si="37"/>
        <v>#N/A</v>
      </c>
      <c r="AB130" s="11" t="e">
        <f t="shared" si="38"/>
        <v>#N/A</v>
      </c>
      <c r="AC130" s="11" t="e">
        <f t="shared" si="39"/>
        <v>#N/A</v>
      </c>
      <c r="AD130" s="11" t="e">
        <f t="shared" si="40"/>
        <v>#N/A</v>
      </c>
      <c r="AE130" s="11">
        <f t="shared" si="41"/>
        <v>7</v>
      </c>
      <c r="AF130" s="11" t="e">
        <f t="shared" si="42"/>
        <v>#N/A</v>
      </c>
      <c r="AG130" s="11" t="e">
        <f t="shared" si="43"/>
        <v>#N/A</v>
      </c>
      <c r="AH130" s="11" t="e">
        <f t="shared" si="44"/>
        <v>#N/A</v>
      </c>
      <c r="AI130" s="11" t="e">
        <f t="shared" si="45"/>
        <v>#N/A</v>
      </c>
      <c r="AJ130" s="11" t="e">
        <f t="shared" si="46"/>
        <v>#N/A</v>
      </c>
      <c r="AK130" s="11" t="e">
        <f t="shared" si="47"/>
        <v>#N/A</v>
      </c>
      <c r="AL130" s="11">
        <f t="shared" si="48"/>
        <v>1.5</v>
      </c>
      <c r="AM130" s="11" t="e">
        <f t="shared" si="49"/>
        <v>#N/A</v>
      </c>
      <c r="AN130" s="11" t="e">
        <f t="shared" si="50"/>
        <v>#N/A</v>
      </c>
      <c r="AO130" s="11" t="e">
        <f t="shared" si="51"/>
        <v>#N/A</v>
      </c>
      <c r="AP130" s="11" t="e">
        <f t="shared" si="52"/>
        <v>#N/A</v>
      </c>
      <c r="AQ130" s="11" t="e">
        <f t="shared" si="53"/>
        <v>#N/A</v>
      </c>
      <c r="AR130" s="11" t="e">
        <f t="shared" si="54"/>
        <v>#N/A</v>
      </c>
      <c r="AS130" s="11" t="e">
        <f t="shared" si="55"/>
        <v>#N/A</v>
      </c>
      <c r="AT130" s="11">
        <f t="shared" si="56"/>
        <v>7</v>
      </c>
      <c r="AU130" s="11" t="e">
        <f t="shared" si="57"/>
        <v>#N/A</v>
      </c>
      <c r="AV130" s="11" t="e">
        <f t="shared" si="58"/>
        <v>#N/A</v>
      </c>
      <c r="AW130" s="11" t="e">
        <f t="shared" si="59"/>
        <v>#N/A</v>
      </c>
      <c r="AX130" s="41"/>
      <c r="AY130" s="43" t="s">
        <v>512</v>
      </c>
    </row>
    <row r="131" spans="1:51" x14ac:dyDescent="0.45">
      <c r="A131" s="62"/>
      <c r="B131" s="41"/>
      <c r="C131" s="41"/>
      <c r="D131" s="83"/>
      <c r="E131" s="83"/>
      <c r="F131" s="41"/>
      <c r="G131" s="41"/>
      <c r="H131" s="41"/>
      <c r="I131" s="62"/>
      <c r="J131" s="41"/>
      <c r="K131" s="83"/>
      <c r="L131" s="83"/>
      <c r="M131" s="83"/>
      <c r="N131" s="83"/>
      <c r="O131" s="83"/>
      <c r="P131" s="83"/>
      <c r="Q131" s="83"/>
      <c r="R131" s="41"/>
      <c r="S131" s="41"/>
      <c r="T131" s="62"/>
      <c r="U131" s="62"/>
      <c r="V131" s="62"/>
      <c r="W131" s="109"/>
      <c r="X131" s="112"/>
      <c r="Y131" s="112"/>
      <c r="Z131" s="11" t="e">
        <f t="shared" ref="Z131:Z148" si="64">IF(ISBLANK(I131),NA(),IF(ISERROR(SEARCH("*SBD*",R131)),NA(),I131))</f>
        <v>#N/A</v>
      </c>
      <c r="AA131" s="11" t="e">
        <f t="shared" ref="AA131:AA148" si="65">IF(ISBLANK(I131),NA(),IF(ISERROR(SEARCH("*FMBD*",R131)),NA(),I131))</f>
        <v>#N/A</v>
      </c>
      <c r="AB131" s="11" t="e">
        <f t="shared" ref="AB131:AB148" si="66">IF(ISBLANK(I131),NA(),IF(ISERROR(SEARCH("*SiGe*",R131)),NA(),I131))</f>
        <v>#N/A</v>
      </c>
      <c r="AC131" s="11" t="e">
        <f t="shared" ref="AC131:AC148" si="67">IF(ISBLANK(I131),NA(),IF(ISERROR(SEARCH("*CMOS*",R131)),NA(),I131))</f>
        <v>#N/A</v>
      </c>
      <c r="AD131" s="11" t="e">
        <f t="shared" ref="AD131:AD148" si="68">IF(ISBLANK(I131),NA(),IF(ISERROR(SEARCH("*InP HEMT*",R131)),NA(),I131))</f>
        <v>#N/A</v>
      </c>
      <c r="AE131" s="11" t="e">
        <f t="shared" ref="AE131:AE148" si="69">IF(ISBLANK(I131),NA(),IF(ISERROR(SEARCH("*mHEMT*",R131)),NA(),I131))</f>
        <v>#N/A</v>
      </c>
      <c r="AF131" s="11" t="e">
        <f t="shared" ref="AF131:AF148" si="70">IF(ISBLANK(I131),NA(),IF(ISERROR(SEARCH("*InP HBT*",R131)),NA(),I131))</f>
        <v>#N/A</v>
      </c>
      <c r="AG131" s="11" t="e">
        <f t="shared" ref="AG131:AG148" si="71">IF(ISBLANK(J131),NA(),IF(ISERROR(SEARCH("*SBD*",R131)),NA(),J131))</f>
        <v>#N/A</v>
      </c>
      <c r="AH131" s="11" t="e">
        <f t="shared" ref="AH131:AH148" si="72">IF(ISBLANK(J131),NA(),IF(ISERROR(SEARCH("*FMBD*",R131)),NA(),J131))</f>
        <v>#N/A</v>
      </c>
      <c r="AI131" s="11" t="e">
        <f t="shared" ref="AI131:AI148" si="73">IF(ISBLANK(J131),NA(),IF(ISERROR(SEARCH("*SiGe*",R131)),NA(),J131))</f>
        <v>#N/A</v>
      </c>
      <c r="AJ131" s="11" t="e">
        <f t="shared" ref="AJ131:AJ148" si="74">IF(ISBLANK(J131),NA(),IF(ISERROR(SEARCH("*CMOS*",R131)),NA(),J131))</f>
        <v>#N/A</v>
      </c>
      <c r="AK131" s="11" t="e">
        <f t="shared" ref="AK131:AK148" si="75">IF(ISBLANK(J131),NA(),IF(ISERROR(SEARCH("*InP HEMT*",R131)),NA(),J131))</f>
        <v>#N/A</v>
      </c>
      <c r="AL131" s="11" t="e">
        <f t="shared" ref="AL131:AL148" si="76">IF(ISBLANK(J131),NA(),IF(ISERROR(SEARCH("*mHEMT*",R131)),NA(),J131))</f>
        <v>#N/A</v>
      </c>
      <c r="AM131" s="11" t="e">
        <f t="shared" ref="AM131:AM148" si="77">IF(ISBLANK(J131),NA(),IF(ISERROR(SEARCH("*InP HBT*",R131)),NA(),J131))</f>
        <v>#N/A</v>
      </c>
      <c r="AN131" s="11" t="e">
        <f t="shared" ref="AN131:AN148" si="78">IF(V131="Yes",AB131,NA())</f>
        <v>#N/A</v>
      </c>
      <c r="AO131" s="11" t="e">
        <f t="shared" ref="AO131:AO148" si="79">IF(V131="No",AB131,NA())</f>
        <v>#N/A</v>
      </c>
      <c r="AP131" s="11" t="e">
        <f t="shared" ref="AP131:AP148" si="80">IF(V131="Yes",AC131,NA())</f>
        <v>#N/A</v>
      </c>
      <c r="AQ131" s="11" t="e">
        <f t="shared" ref="AQ131:AQ148" si="81">IF(V131="No",AC131,NA())</f>
        <v>#N/A</v>
      </c>
      <c r="AR131" s="11" t="e">
        <f t="shared" ref="AR131:AR148" si="82">IF(V131="Yes",AD131,NA())</f>
        <v>#N/A</v>
      </c>
      <c r="AS131" s="11" t="e">
        <f t="shared" ref="AS131:AS148" si="83">IF(V131="No",AD131,NA())</f>
        <v>#N/A</v>
      </c>
      <c r="AT131" s="11" t="e">
        <f t="shared" ref="AT131:AT148" si="84">IF(V131="Yes",AE131,NA())</f>
        <v>#N/A</v>
      </c>
      <c r="AU131" s="11" t="e">
        <f t="shared" ref="AU131:AU148" si="85">IF(V131="No",AE131,NA())</f>
        <v>#N/A</v>
      </c>
      <c r="AV131" s="11" t="e">
        <f t="shared" ref="AV131:AV148" si="86">IF(V131="Yes",AF131,NA())</f>
        <v>#N/A</v>
      </c>
      <c r="AW131" s="11" t="e">
        <f t="shared" ref="AW131:AW148" si="87">IF(V131="No",AF131,NA())</f>
        <v>#N/A</v>
      </c>
      <c r="AX131" s="41"/>
    </row>
    <row r="132" spans="1:51" x14ac:dyDescent="0.45">
      <c r="A132" s="72">
        <v>63</v>
      </c>
      <c r="B132" s="85" t="s">
        <v>550</v>
      </c>
      <c r="C132" s="85">
        <v>220</v>
      </c>
      <c r="D132" s="86" t="s">
        <v>551</v>
      </c>
      <c r="E132" s="100">
        <v>110</v>
      </c>
      <c r="F132" s="86" t="s">
        <v>552</v>
      </c>
      <c r="G132" s="76" t="e">
        <f>NA()</f>
        <v>#N/A</v>
      </c>
      <c r="H132" s="76" t="e">
        <f>NA()</f>
        <v>#N/A</v>
      </c>
      <c r="I132" s="72">
        <v>18</v>
      </c>
      <c r="J132" s="76">
        <v>16</v>
      </c>
      <c r="K132" s="76" t="e">
        <f>NA()</f>
        <v>#N/A</v>
      </c>
      <c r="L132" s="76" t="e">
        <f>NA()</f>
        <v>#N/A</v>
      </c>
      <c r="M132" s="100">
        <v>0.216</v>
      </c>
      <c r="N132" s="100">
        <v>0.66</v>
      </c>
      <c r="O132" s="100" t="e">
        <f>NA()</f>
        <v>#N/A</v>
      </c>
      <c r="P132" s="76" t="e">
        <f>NA()</f>
        <v>#N/A</v>
      </c>
      <c r="Q132" s="100" t="s">
        <v>225</v>
      </c>
      <c r="R132" s="76" t="s">
        <v>553</v>
      </c>
      <c r="S132" s="76">
        <v>2012</v>
      </c>
      <c r="T132" s="72" t="s">
        <v>461</v>
      </c>
      <c r="U132" s="72" t="s">
        <v>554</v>
      </c>
      <c r="V132" s="32" t="s">
        <v>655</v>
      </c>
      <c r="W132" s="111"/>
      <c r="X132" s="112">
        <f t="shared" ref="X132:X144" si="88">IF(ISERROR(SEARCH("*Japan*",R132)),J132,NA())</f>
        <v>16</v>
      </c>
      <c r="Y132" s="112" t="e">
        <f t="shared" ref="Y132:Y144" si="89">IF(ISERROR(SEARCH("*Japan*",R132)),NA(),J132)</f>
        <v>#N/A</v>
      </c>
      <c r="Z132" s="11" t="e">
        <f t="shared" si="64"/>
        <v>#N/A</v>
      </c>
      <c r="AA132" s="11" t="e">
        <f t="shared" si="65"/>
        <v>#N/A</v>
      </c>
      <c r="AB132" s="11">
        <f t="shared" si="66"/>
        <v>18</v>
      </c>
      <c r="AC132" s="11" t="e">
        <f t="shared" si="67"/>
        <v>#N/A</v>
      </c>
      <c r="AD132" s="11" t="e">
        <f t="shared" si="68"/>
        <v>#N/A</v>
      </c>
      <c r="AE132" s="11" t="e">
        <f t="shared" si="69"/>
        <v>#N/A</v>
      </c>
      <c r="AF132" s="11" t="e">
        <f t="shared" si="70"/>
        <v>#N/A</v>
      </c>
      <c r="AG132" s="11" t="e">
        <f t="shared" si="71"/>
        <v>#N/A</v>
      </c>
      <c r="AH132" s="11" t="e">
        <f t="shared" si="72"/>
        <v>#N/A</v>
      </c>
      <c r="AI132" s="11">
        <f t="shared" si="73"/>
        <v>16</v>
      </c>
      <c r="AJ132" s="11" t="e">
        <f t="shared" si="74"/>
        <v>#N/A</v>
      </c>
      <c r="AK132" s="11" t="e">
        <f t="shared" si="75"/>
        <v>#N/A</v>
      </c>
      <c r="AL132" s="11" t="e">
        <f t="shared" si="76"/>
        <v>#N/A</v>
      </c>
      <c r="AM132" s="11" t="e">
        <f t="shared" si="77"/>
        <v>#N/A</v>
      </c>
      <c r="AN132" s="11">
        <f t="shared" si="78"/>
        <v>18</v>
      </c>
      <c r="AO132" s="11" t="e">
        <f t="shared" si="79"/>
        <v>#N/A</v>
      </c>
      <c r="AP132" s="11" t="e">
        <f t="shared" si="80"/>
        <v>#N/A</v>
      </c>
      <c r="AQ132" s="11" t="e">
        <f t="shared" si="81"/>
        <v>#N/A</v>
      </c>
      <c r="AR132" s="11" t="e">
        <f t="shared" si="82"/>
        <v>#N/A</v>
      </c>
      <c r="AS132" s="11" t="e">
        <f t="shared" si="83"/>
        <v>#N/A</v>
      </c>
      <c r="AT132" s="11" t="e">
        <f t="shared" si="84"/>
        <v>#N/A</v>
      </c>
      <c r="AU132" s="11" t="e">
        <f t="shared" si="85"/>
        <v>#N/A</v>
      </c>
      <c r="AV132" s="11" t="e">
        <f t="shared" si="86"/>
        <v>#N/A</v>
      </c>
      <c r="AW132" s="11" t="e">
        <f t="shared" si="87"/>
        <v>#N/A</v>
      </c>
      <c r="AX132" s="76"/>
    </row>
    <row r="133" spans="1:51" x14ac:dyDescent="0.45">
      <c r="A133" s="72">
        <v>63</v>
      </c>
      <c r="B133" s="85" t="s">
        <v>555</v>
      </c>
      <c r="C133" s="85">
        <v>320</v>
      </c>
      <c r="D133" s="86" t="s">
        <v>556</v>
      </c>
      <c r="E133" s="100">
        <v>17.7</v>
      </c>
      <c r="F133" s="86" t="s">
        <v>557</v>
      </c>
      <c r="G133" s="76" t="e">
        <f>NA()</f>
        <v>#N/A</v>
      </c>
      <c r="H133" s="76" t="e">
        <f>NA()</f>
        <v>#N/A</v>
      </c>
      <c r="I133" s="72">
        <v>36</v>
      </c>
      <c r="J133" s="76">
        <v>-14</v>
      </c>
      <c r="K133" s="76" t="e">
        <f>NA()</f>
        <v>#N/A</v>
      </c>
      <c r="L133" s="76" t="e">
        <f>NA()</f>
        <v>#N/A</v>
      </c>
      <c r="M133" s="76" t="e">
        <f>NA()</f>
        <v>#N/A</v>
      </c>
      <c r="N133" s="100">
        <v>0.92</v>
      </c>
      <c r="O133" s="100" t="e">
        <f>NA()</f>
        <v>#N/A</v>
      </c>
      <c r="P133" s="100" t="e">
        <f>NA()</f>
        <v>#N/A</v>
      </c>
      <c r="Q133" s="100" t="s">
        <v>558</v>
      </c>
      <c r="R133" s="76" t="s">
        <v>559</v>
      </c>
      <c r="S133" s="76">
        <v>2012</v>
      </c>
      <c r="T133" s="72" t="s">
        <v>560</v>
      </c>
      <c r="U133" s="72" t="s">
        <v>554</v>
      </c>
      <c r="V133" s="33" t="s">
        <v>654</v>
      </c>
      <c r="W133" s="111"/>
      <c r="X133" s="112">
        <f t="shared" si="88"/>
        <v>-14</v>
      </c>
      <c r="Y133" s="112" t="e">
        <f t="shared" si="89"/>
        <v>#N/A</v>
      </c>
      <c r="Z133" s="11" t="e">
        <f t="shared" si="64"/>
        <v>#N/A</v>
      </c>
      <c r="AA133" s="11" t="e">
        <f t="shared" si="65"/>
        <v>#N/A</v>
      </c>
      <c r="AB133" s="11">
        <f t="shared" si="66"/>
        <v>36</v>
      </c>
      <c r="AC133" s="11" t="e">
        <f t="shared" si="67"/>
        <v>#N/A</v>
      </c>
      <c r="AD133" s="11" t="e">
        <f t="shared" si="68"/>
        <v>#N/A</v>
      </c>
      <c r="AE133" s="11" t="e">
        <f t="shared" si="69"/>
        <v>#N/A</v>
      </c>
      <c r="AF133" s="11" t="e">
        <f t="shared" si="70"/>
        <v>#N/A</v>
      </c>
      <c r="AG133" s="11" t="e">
        <f t="shared" si="71"/>
        <v>#N/A</v>
      </c>
      <c r="AH133" s="11" t="e">
        <f t="shared" si="72"/>
        <v>#N/A</v>
      </c>
      <c r="AI133" s="11">
        <f t="shared" si="73"/>
        <v>-14</v>
      </c>
      <c r="AJ133" s="11" t="e">
        <f t="shared" si="74"/>
        <v>#N/A</v>
      </c>
      <c r="AK133" s="11" t="e">
        <f t="shared" si="75"/>
        <v>#N/A</v>
      </c>
      <c r="AL133" s="11" t="e">
        <f t="shared" si="76"/>
        <v>#N/A</v>
      </c>
      <c r="AM133" s="11" t="e">
        <f t="shared" si="77"/>
        <v>#N/A</v>
      </c>
      <c r="AN133" s="11" t="e">
        <f t="shared" si="78"/>
        <v>#N/A</v>
      </c>
      <c r="AO133" s="11">
        <f t="shared" si="79"/>
        <v>36</v>
      </c>
      <c r="AP133" s="11" t="e">
        <f t="shared" si="80"/>
        <v>#N/A</v>
      </c>
      <c r="AQ133" s="11" t="e">
        <f t="shared" si="81"/>
        <v>#N/A</v>
      </c>
      <c r="AR133" s="11" t="e">
        <f t="shared" si="82"/>
        <v>#N/A</v>
      </c>
      <c r="AS133" s="11" t="e">
        <f t="shared" si="83"/>
        <v>#N/A</v>
      </c>
      <c r="AT133" s="11" t="e">
        <f t="shared" si="84"/>
        <v>#N/A</v>
      </c>
      <c r="AU133" s="11" t="e">
        <f t="shared" si="85"/>
        <v>#N/A</v>
      </c>
      <c r="AV133" s="11" t="e">
        <f t="shared" si="86"/>
        <v>#N/A</v>
      </c>
      <c r="AW133" s="11" t="e">
        <f t="shared" si="87"/>
        <v>#N/A</v>
      </c>
      <c r="AX133" s="76"/>
    </row>
    <row r="134" spans="1:51" x14ac:dyDescent="0.45">
      <c r="A134" s="72">
        <v>64</v>
      </c>
      <c r="B134" s="85" t="s">
        <v>561</v>
      </c>
      <c r="C134" s="85">
        <v>245</v>
      </c>
      <c r="D134" s="86" t="s">
        <v>562</v>
      </c>
      <c r="E134" s="100">
        <v>245</v>
      </c>
      <c r="F134" s="86" t="s">
        <v>563</v>
      </c>
      <c r="G134" s="76" t="e">
        <f>NA()</f>
        <v>#N/A</v>
      </c>
      <c r="H134" s="76" t="e">
        <f>NA()</f>
        <v>#N/A</v>
      </c>
      <c r="I134" s="72">
        <v>21</v>
      </c>
      <c r="J134" s="76">
        <v>18</v>
      </c>
      <c r="K134" s="100">
        <v>25</v>
      </c>
      <c r="L134" s="100">
        <v>-27</v>
      </c>
      <c r="M134" s="100">
        <v>0.51200000000000001</v>
      </c>
      <c r="N134" s="100">
        <v>2.1</v>
      </c>
      <c r="O134" s="100" t="e">
        <f>NA()</f>
        <v>#N/A</v>
      </c>
      <c r="P134" s="76" t="e">
        <f>NA()</f>
        <v>#N/A</v>
      </c>
      <c r="Q134" s="100" t="s">
        <v>225</v>
      </c>
      <c r="R134" s="76" t="s">
        <v>553</v>
      </c>
      <c r="S134" s="76">
        <v>2013</v>
      </c>
      <c r="T134" s="72" t="s">
        <v>564</v>
      </c>
      <c r="U134" s="72" t="s">
        <v>565</v>
      </c>
      <c r="V134" s="32" t="s">
        <v>655</v>
      </c>
      <c r="W134" s="111"/>
      <c r="X134" s="112">
        <f t="shared" si="88"/>
        <v>18</v>
      </c>
      <c r="Y134" s="112" t="e">
        <f t="shared" si="89"/>
        <v>#N/A</v>
      </c>
      <c r="Z134" s="11" t="e">
        <f t="shared" si="64"/>
        <v>#N/A</v>
      </c>
      <c r="AA134" s="11" t="e">
        <f t="shared" si="65"/>
        <v>#N/A</v>
      </c>
      <c r="AB134" s="11">
        <f t="shared" si="66"/>
        <v>21</v>
      </c>
      <c r="AC134" s="11" t="e">
        <f t="shared" si="67"/>
        <v>#N/A</v>
      </c>
      <c r="AD134" s="11" t="e">
        <f t="shared" si="68"/>
        <v>#N/A</v>
      </c>
      <c r="AE134" s="11" t="e">
        <f t="shared" si="69"/>
        <v>#N/A</v>
      </c>
      <c r="AF134" s="11" t="e">
        <f t="shared" si="70"/>
        <v>#N/A</v>
      </c>
      <c r="AG134" s="11" t="e">
        <f t="shared" si="71"/>
        <v>#N/A</v>
      </c>
      <c r="AH134" s="11" t="e">
        <f t="shared" si="72"/>
        <v>#N/A</v>
      </c>
      <c r="AI134" s="11">
        <f t="shared" si="73"/>
        <v>18</v>
      </c>
      <c r="AJ134" s="11" t="e">
        <f t="shared" si="74"/>
        <v>#N/A</v>
      </c>
      <c r="AK134" s="11" t="e">
        <f t="shared" si="75"/>
        <v>#N/A</v>
      </c>
      <c r="AL134" s="11" t="e">
        <f t="shared" si="76"/>
        <v>#N/A</v>
      </c>
      <c r="AM134" s="11" t="e">
        <f t="shared" si="77"/>
        <v>#N/A</v>
      </c>
      <c r="AN134" s="11">
        <f t="shared" si="78"/>
        <v>21</v>
      </c>
      <c r="AO134" s="11" t="e">
        <f t="shared" si="79"/>
        <v>#N/A</v>
      </c>
      <c r="AP134" s="11" t="e">
        <f t="shared" si="80"/>
        <v>#N/A</v>
      </c>
      <c r="AQ134" s="11" t="e">
        <f t="shared" si="81"/>
        <v>#N/A</v>
      </c>
      <c r="AR134" s="11" t="e">
        <f t="shared" si="82"/>
        <v>#N/A</v>
      </c>
      <c r="AS134" s="11" t="e">
        <f t="shared" si="83"/>
        <v>#N/A</v>
      </c>
      <c r="AT134" s="11" t="e">
        <f t="shared" si="84"/>
        <v>#N/A</v>
      </c>
      <c r="AU134" s="11" t="e">
        <f t="shared" si="85"/>
        <v>#N/A</v>
      </c>
      <c r="AV134" s="11" t="e">
        <f t="shared" si="86"/>
        <v>#N/A</v>
      </c>
      <c r="AW134" s="11" t="e">
        <f t="shared" si="87"/>
        <v>#N/A</v>
      </c>
      <c r="AX134" s="76"/>
    </row>
    <row r="135" spans="1:51" x14ac:dyDescent="0.45">
      <c r="A135" s="72">
        <v>65</v>
      </c>
      <c r="B135" s="85">
        <v>240</v>
      </c>
      <c r="C135" s="85">
        <v>240</v>
      </c>
      <c r="D135" s="86" t="s">
        <v>566</v>
      </c>
      <c r="E135" s="100" t="s">
        <v>567</v>
      </c>
      <c r="F135" s="86" t="s">
        <v>568</v>
      </c>
      <c r="G135" s="76" t="e">
        <f>NA()</f>
        <v>#N/A</v>
      </c>
      <c r="H135" s="76" t="e">
        <f>NA()</f>
        <v>#N/A</v>
      </c>
      <c r="I135" s="72">
        <v>15</v>
      </c>
      <c r="J135" s="76">
        <v>10.5</v>
      </c>
      <c r="K135" s="100" t="s">
        <v>569</v>
      </c>
      <c r="L135" s="100">
        <v>-18</v>
      </c>
      <c r="M135" s="100">
        <v>0.86599999999999999</v>
      </c>
      <c r="N135" s="100">
        <v>1.5680000000000001</v>
      </c>
      <c r="O135" s="100" t="s">
        <v>570</v>
      </c>
      <c r="P135" s="76" t="e">
        <f>NA()</f>
        <v>#N/A</v>
      </c>
      <c r="Q135" s="100" t="s">
        <v>225</v>
      </c>
      <c r="R135" s="76" t="s">
        <v>553</v>
      </c>
      <c r="S135" s="76">
        <v>2016</v>
      </c>
      <c r="T135" s="72" t="s">
        <v>571</v>
      </c>
      <c r="U135" s="72" t="s">
        <v>572</v>
      </c>
      <c r="V135" s="32" t="s">
        <v>655</v>
      </c>
      <c r="W135" s="111"/>
      <c r="X135" s="112">
        <f t="shared" si="88"/>
        <v>10.5</v>
      </c>
      <c r="Y135" s="112" t="e">
        <f t="shared" si="89"/>
        <v>#N/A</v>
      </c>
      <c r="Z135" s="11" t="e">
        <f t="shared" si="64"/>
        <v>#N/A</v>
      </c>
      <c r="AA135" s="11" t="e">
        <f t="shared" si="65"/>
        <v>#N/A</v>
      </c>
      <c r="AB135" s="11">
        <f t="shared" si="66"/>
        <v>15</v>
      </c>
      <c r="AC135" s="11" t="e">
        <f t="shared" si="67"/>
        <v>#N/A</v>
      </c>
      <c r="AD135" s="11" t="e">
        <f t="shared" si="68"/>
        <v>#N/A</v>
      </c>
      <c r="AE135" s="11" t="e">
        <f t="shared" si="69"/>
        <v>#N/A</v>
      </c>
      <c r="AF135" s="11" t="e">
        <f t="shared" si="70"/>
        <v>#N/A</v>
      </c>
      <c r="AG135" s="11" t="e">
        <f t="shared" si="71"/>
        <v>#N/A</v>
      </c>
      <c r="AH135" s="11" t="e">
        <f t="shared" si="72"/>
        <v>#N/A</v>
      </c>
      <c r="AI135" s="11">
        <f t="shared" si="73"/>
        <v>10.5</v>
      </c>
      <c r="AJ135" s="11" t="e">
        <f t="shared" si="74"/>
        <v>#N/A</v>
      </c>
      <c r="AK135" s="11" t="e">
        <f t="shared" si="75"/>
        <v>#N/A</v>
      </c>
      <c r="AL135" s="11" t="e">
        <f t="shared" si="76"/>
        <v>#N/A</v>
      </c>
      <c r="AM135" s="11" t="e">
        <f t="shared" si="77"/>
        <v>#N/A</v>
      </c>
      <c r="AN135" s="11">
        <f t="shared" si="78"/>
        <v>15</v>
      </c>
      <c r="AO135" s="11" t="e">
        <f t="shared" si="79"/>
        <v>#N/A</v>
      </c>
      <c r="AP135" s="11" t="e">
        <f t="shared" si="80"/>
        <v>#N/A</v>
      </c>
      <c r="AQ135" s="11" t="e">
        <f t="shared" si="81"/>
        <v>#N/A</v>
      </c>
      <c r="AR135" s="11" t="e">
        <f t="shared" si="82"/>
        <v>#N/A</v>
      </c>
      <c r="AS135" s="11" t="e">
        <f t="shared" si="83"/>
        <v>#N/A</v>
      </c>
      <c r="AT135" s="11" t="e">
        <f t="shared" si="84"/>
        <v>#N/A</v>
      </c>
      <c r="AU135" s="11" t="e">
        <f t="shared" si="85"/>
        <v>#N/A</v>
      </c>
      <c r="AV135" s="11" t="e">
        <f t="shared" si="86"/>
        <v>#N/A</v>
      </c>
      <c r="AW135" s="11" t="e">
        <f t="shared" si="87"/>
        <v>#N/A</v>
      </c>
      <c r="AX135" s="76"/>
    </row>
    <row r="136" spans="1:51" x14ac:dyDescent="0.45">
      <c r="A136" s="72">
        <v>66</v>
      </c>
      <c r="B136" s="85" t="s">
        <v>573</v>
      </c>
      <c r="C136" s="76">
        <v>240</v>
      </c>
      <c r="D136" s="86" t="s">
        <v>574</v>
      </c>
      <c r="E136" s="85" t="s">
        <v>575</v>
      </c>
      <c r="F136" s="86" t="s">
        <v>576</v>
      </c>
      <c r="G136" s="76" t="e">
        <f>NA()</f>
        <v>#N/A</v>
      </c>
      <c r="H136" s="76" t="e">
        <f>NA()</f>
        <v>#N/A</v>
      </c>
      <c r="I136" s="72">
        <v>18</v>
      </c>
      <c r="J136" s="76">
        <v>13</v>
      </c>
      <c r="K136" s="100">
        <v>55</v>
      </c>
      <c r="L136" s="76" t="e">
        <f>NA()</f>
        <v>#N/A</v>
      </c>
      <c r="M136" s="100">
        <v>0.5</v>
      </c>
      <c r="N136" s="100">
        <v>1.25</v>
      </c>
      <c r="O136" s="100" t="e">
        <f>NA()</f>
        <v>#N/A</v>
      </c>
      <c r="P136" s="76" t="e">
        <f>NA()</f>
        <v>#N/A</v>
      </c>
      <c r="Q136" s="100" t="s">
        <v>225</v>
      </c>
      <c r="R136" s="76" t="s">
        <v>553</v>
      </c>
      <c r="S136" s="76">
        <v>2017</v>
      </c>
      <c r="T136" s="72" t="s">
        <v>577</v>
      </c>
      <c r="U136" s="72" t="s">
        <v>572</v>
      </c>
      <c r="V136" s="72"/>
      <c r="W136" s="111"/>
      <c r="X136" s="112">
        <f t="shared" si="88"/>
        <v>13</v>
      </c>
      <c r="Y136" s="112" t="e">
        <f t="shared" si="89"/>
        <v>#N/A</v>
      </c>
      <c r="Z136" s="11" t="e">
        <f t="shared" si="64"/>
        <v>#N/A</v>
      </c>
      <c r="AA136" s="11" t="e">
        <f t="shared" si="65"/>
        <v>#N/A</v>
      </c>
      <c r="AB136" s="11">
        <f t="shared" si="66"/>
        <v>18</v>
      </c>
      <c r="AC136" s="11" t="e">
        <f t="shared" si="67"/>
        <v>#N/A</v>
      </c>
      <c r="AD136" s="11" t="e">
        <f t="shared" si="68"/>
        <v>#N/A</v>
      </c>
      <c r="AE136" s="11" t="e">
        <f t="shared" si="69"/>
        <v>#N/A</v>
      </c>
      <c r="AF136" s="11" t="e">
        <f t="shared" si="70"/>
        <v>#N/A</v>
      </c>
      <c r="AG136" s="11" t="e">
        <f t="shared" si="71"/>
        <v>#N/A</v>
      </c>
      <c r="AH136" s="11" t="e">
        <f t="shared" si="72"/>
        <v>#N/A</v>
      </c>
      <c r="AI136" s="11">
        <f t="shared" si="73"/>
        <v>13</v>
      </c>
      <c r="AJ136" s="11" t="e">
        <f t="shared" si="74"/>
        <v>#N/A</v>
      </c>
      <c r="AK136" s="11" t="e">
        <f t="shared" si="75"/>
        <v>#N/A</v>
      </c>
      <c r="AL136" s="11" t="e">
        <f t="shared" si="76"/>
        <v>#N/A</v>
      </c>
      <c r="AM136" s="11" t="e">
        <f t="shared" si="77"/>
        <v>#N/A</v>
      </c>
      <c r="AN136" s="11" t="e">
        <f t="shared" si="78"/>
        <v>#N/A</v>
      </c>
      <c r="AO136" s="11" t="e">
        <f t="shared" si="79"/>
        <v>#N/A</v>
      </c>
      <c r="AP136" s="11" t="e">
        <f t="shared" si="80"/>
        <v>#N/A</v>
      </c>
      <c r="AQ136" s="11" t="e">
        <f t="shared" si="81"/>
        <v>#N/A</v>
      </c>
      <c r="AR136" s="11" t="e">
        <f t="shared" si="82"/>
        <v>#N/A</v>
      </c>
      <c r="AS136" s="11" t="e">
        <f t="shared" si="83"/>
        <v>#N/A</v>
      </c>
      <c r="AT136" s="11" t="e">
        <f t="shared" si="84"/>
        <v>#N/A</v>
      </c>
      <c r="AU136" s="11" t="e">
        <f t="shared" si="85"/>
        <v>#N/A</v>
      </c>
      <c r="AV136" s="11" t="e">
        <f t="shared" si="86"/>
        <v>#N/A</v>
      </c>
      <c r="AW136" s="11" t="e">
        <f t="shared" si="87"/>
        <v>#N/A</v>
      </c>
      <c r="AX136" s="76"/>
    </row>
    <row r="137" spans="1:51" x14ac:dyDescent="0.45">
      <c r="A137" s="72">
        <v>67</v>
      </c>
      <c r="B137" s="85" t="s">
        <v>578</v>
      </c>
      <c r="C137" s="76">
        <v>230</v>
      </c>
      <c r="D137" s="86" t="s">
        <v>566</v>
      </c>
      <c r="E137" s="100" t="s">
        <v>579</v>
      </c>
      <c r="F137" s="76" t="e">
        <f>NA()</f>
        <v>#N/A</v>
      </c>
      <c r="G137" s="76" t="e">
        <f>NA()</f>
        <v>#N/A</v>
      </c>
      <c r="H137" s="76" t="e">
        <f>NA()</f>
        <v>#N/A</v>
      </c>
      <c r="I137" s="72">
        <v>14</v>
      </c>
      <c r="J137" s="76">
        <v>8</v>
      </c>
      <c r="K137" s="100">
        <v>26</v>
      </c>
      <c r="L137" s="76">
        <v>-15</v>
      </c>
      <c r="M137" s="100">
        <v>0.45</v>
      </c>
      <c r="N137" s="76" t="e">
        <f>NA()</f>
        <v>#N/A</v>
      </c>
      <c r="O137" s="100" t="s">
        <v>570</v>
      </c>
      <c r="P137" s="76" t="e">
        <f>NA()</f>
        <v>#N/A</v>
      </c>
      <c r="Q137" s="100" t="s">
        <v>225</v>
      </c>
      <c r="R137" s="76" t="s">
        <v>553</v>
      </c>
      <c r="S137" s="76">
        <v>2019</v>
      </c>
      <c r="T137" s="72" t="s">
        <v>580</v>
      </c>
      <c r="U137" s="72" t="s">
        <v>572</v>
      </c>
      <c r="V137" s="33" t="s">
        <v>654</v>
      </c>
      <c r="W137" s="111"/>
      <c r="X137" s="112">
        <f t="shared" si="88"/>
        <v>8</v>
      </c>
      <c r="Y137" s="112" t="e">
        <f t="shared" si="89"/>
        <v>#N/A</v>
      </c>
      <c r="Z137" s="11" t="e">
        <f t="shared" si="64"/>
        <v>#N/A</v>
      </c>
      <c r="AA137" s="11" t="e">
        <f t="shared" si="65"/>
        <v>#N/A</v>
      </c>
      <c r="AB137" s="11">
        <f t="shared" si="66"/>
        <v>14</v>
      </c>
      <c r="AC137" s="11" t="e">
        <f t="shared" si="67"/>
        <v>#N/A</v>
      </c>
      <c r="AD137" s="11" t="e">
        <f t="shared" si="68"/>
        <v>#N/A</v>
      </c>
      <c r="AE137" s="11" t="e">
        <f t="shared" si="69"/>
        <v>#N/A</v>
      </c>
      <c r="AF137" s="11" t="e">
        <f t="shared" si="70"/>
        <v>#N/A</v>
      </c>
      <c r="AG137" s="11" t="e">
        <f t="shared" si="71"/>
        <v>#N/A</v>
      </c>
      <c r="AH137" s="11" t="e">
        <f t="shared" si="72"/>
        <v>#N/A</v>
      </c>
      <c r="AI137" s="11">
        <f t="shared" si="73"/>
        <v>8</v>
      </c>
      <c r="AJ137" s="11" t="e">
        <f t="shared" si="74"/>
        <v>#N/A</v>
      </c>
      <c r="AK137" s="11" t="e">
        <f t="shared" si="75"/>
        <v>#N/A</v>
      </c>
      <c r="AL137" s="11" t="e">
        <f t="shared" si="76"/>
        <v>#N/A</v>
      </c>
      <c r="AM137" s="11" t="e">
        <f t="shared" si="77"/>
        <v>#N/A</v>
      </c>
      <c r="AN137" s="11" t="e">
        <f t="shared" si="78"/>
        <v>#N/A</v>
      </c>
      <c r="AO137" s="11">
        <f t="shared" si="79"/>
        <v>14</v>
      </c>
      <c r="AP137" s="11" t="e">
        <f t="shared" si="80"/>
        <v>#N/A</v>
      </c>
      <c r="AQ137" s="11" t="e">
        <f t="shared" si="81"/>
        <v>#N/A</v>
      </c>
      <c r="AR137" s="11" t="e">
        <f t="shared" si="82"/>
        <v>#N/A</v>
      </c>
      <c r="AS137" s="11" t="e">
        <f t="shared" si="83"/>
        <v>#N/A</v>
      </c>
      <c r="AT137" s="11" t="e">
        <f t="shared" si="84"/>
        <v>#N/A</v>
      </c>
      <c r="AU137" s="11" t="e">
        <f t="shared" si="85"/>
        <v>#N/A</v>
      </c>
      <c r="AV137" s="11" t="e">
        <f t="shared" si="86"/>
        <v>#N/A</v>
      </c>
      <c r="AW137" s="11" t="e">
        <f t="shared" si="87"/>
        <v>#N/A</v>
      </c>
      <c r="AX137" s="76"/>
    </row>
    <row r="138" spans="1:51" x14ac:dyDescent="0.45">
      <c r="A138" s="72">
        <v>68</v>
      </c>
      <c r="B138" s="85" t="s">
        <v>581</v>
      </c>
      <c r="C138" s="76">
        <v>240</v>
      </c>
      <c r="D138" s="86" t="s">
        <v>582</v>
      </c>
      <c r="E138" s="100">
        <v>30</v>
      </c>
      <c r="F138" s="76" t="e">
        <f>NA()</f>
        <v>#N/A</v>
      </c>
      <c r="G138" s="76" t="e">
        <f>NA()</f>
        <v>#N/A</v>
      </c>
      <c r="H138" s="76" t="e">
        <f>NA()</f>
        <v>#N/A</v>
      </c>
      <c r="I138" s="72">
        <v>13.4</v>
      </c>
      <c r="J138" s="76">
        <v>32</v>
      </c>
      <c r="K138" s="100">
        <v>46</v>
      </c>
      <c r="L138" s="100">
        <v>-28.5</v>
      </c>
      <c r="M138" s="100">
        <v>0.57499999999999996</v>
      </c>
      <c r="N138" s="100">
        <v>4.5</v>
      </c>
      <c r="O138" s="100" t="s">
        <v>583</v>
      </c>
      <c r="P138" s="76" t="e">
        <f>NA()</f>
        <v>#N/A</v>
      </c>
      <c r="Q138" s="100" t="s">
        <v>225</v>
      </c>
      <c r="R138" s="76" t="s">
        <v>553</v>
      </c>
      <c r="S138" s="76">
        <v>2018</v>
      </c>
      <c r="T138" s="72" t="s">
        <v>580</v>
      </c>
      <c r="U138" s="72" t="s">
        <v>584</v>
      </c>
      <c r="V138" s="33" t="s">
        <v>654</v>
      </c>
      <c r="W138" s="111"/>
      <c r="X138" s="112">
        <f t="shared" si="88"/>
        <v>32</v>
      </c>
      <c r="Y138" s="112" t="e">
        <f t="shared" si="89"/>
        <v>#N/A</v>
      </c>
      <c r="Z138" s="11" t="e">
        <f t="shared" si="64"/>
        <v>#N/A</v>
      </c>
      <c r="AA138" s="11" t="e">
        <f t="shared" si="65"/>
        <v>#N/A</v>
      </c>
      <c r="AB138" s="11">
        <f t="shared" si="66"/>
        <v>13.4</v>
      </c>
      <c r="AC138" s="11" t="e">
        <f t="shared" si="67"/>
        <v>#N/A</v>
      </c>
      <c r="AD138" s="11" t="e">
        <f t="shared" si="68"/>
        <v>#N/A</v>
      </c>
      <c r="AE138" s="11" t="e">
        <f t="shared" si="69"/>
        <v>#N/A</v>
      </c>
      <c r="AF138" s="11" t="e">
        <f t="shared" si="70"/>
        <v>#N/A</v>
      </c>
      <c r="AG138" s="11" t="e">
        <f t="shared" si="71"/>
        <v>#N/A</v>
      </c>
      <c r="AH138" s="11" t="e">
        <f t="shared" si="72"/>
        <v>#N/A</v>
      </c>
      <c r="AI138" s="11">
        <f t="shared" si="73"/>
        <v>32</v>
      </c>
      <c r="AJ138" s="11" t="e">
        <f t="shared" si="74"/>
        <v>#N/A</v>
      </c>
      <c r="AK138" s="11" t="e">
        <f t="shared" si="75"/>
        <v>#N/A</v>
      </c>
      <c r="AL138" s="11" t="e">
        <f t="shared" si="76"/>
        <v>#N/A</v>
      </c>
      <c r="AM138" s="11" t="e">
        <f t="shared" si="77"/>
        <v>#N/A</v>
      </c>
      <c r="AN138" s="11" t="e">
        <f t="shared" si="78"/>
        <v>#N/A</v>
      </c>
      <c r="AO138" s="11">
        <f t="shared" si="79"/>
        <v>13.4</v>
      </c>
      <c r="AP138" s="11" t="e">
        <f t="shared" si="80"/>
        <v>#N/A</v>
      </c>
      <c r="AQ138" s="11" t="e">
        <f t="shared" si="81"/>
        <v>#N/A</v>
      </c>
      <c r="AR138" s="11" t="e">
        <f t="shared" si="82"/>
        <v>#N/A</v>
      </c>
      <c r="AS138" s="11" t="e">
        <f t="shared" si="83"/>
        <v>#N/A</v>
      </c>
      <c r="AT138" s="11" t="e">
        <f t="shared" si="84"/>
        <v>#N/A</v>
      </c>
      <c r="AU138" s="11" t="e">
        <f t="shared" si="85"/>
        <v>#N/A</v>
      </c>
      <c r="AV138" s="11" t="e">
        <f t="shared" si="86"/>
        <v>#N/A</v>
      </c>
      <c r="AW138" s="11" t="e">
        <f t="shared" si="87"/>
        <v>#N/A</v>
      </c>
      <c r="AX138" s="76"/>
    </row>
    <row r="139" spans="1:51" x14ac:dyDescent="0.45">
      <c r="A139" s="72">
        <v>69</v>
      </c>
      <c r="B139" s="85">
        <v>260</v>
      </c>
      <c r="C139" s="85">
        <v>260</v>
      </c>
      <c r="D139" s="86" t="s">
        <v>557</v>
      </c>
      <c r="E139" s="100">
        <v>66</v>
      </c>
      <c r="F139" s="76" t="e">
        <f>NA()</f>
        <v>#N/A</v>
      </c>
      <c r="G139" s="76" t="e">
        <f>NA()</f>
        <v>#N/A</v>
      </c>
      <c r="H139" s="76" t="e">
        <f>NA()</f>
        <v>#N/A</v>
      </c>
      <c r="I139" s="72">
        <v>19</v>
      </c>
      <c r="J139" s="76">
        <v>17</v>
      </c>
      <c r="K139" s="100">
        <v>15</v>
      </c>
      <c r="L139" s="76" t="e">
        <f>NA()</f>
        <v>#N/A</v>
      </c>
      <c r="M139" s="100">
        <v>0.48499999999999999</v>
      </c>
      <c r="N139" s="100">
        <v>3</v>
      </c>
      <c r="O139" s="100" t="s">
        <v>585</v>
      </c>
      <c r="P139" s="76" t="e">
        <f>NA()</f>
        <v>#N/A</v>
      </c>
      <c r="Q139" s="100" t="s">
        <v>225</v>
      </c>
      <c r="R139" s="76" t="s">
        <v>586</v>
      </c>
      <c r="S139" s="76">
        <v>2012</v>
      </c>
      <c r="T139" s="72" t="s">
        <v>580</v>
      </c>
      <c r="U139" s="72" t="s">
        <v>587</v>
      </c>
      <c r="V139" s="33" t="s">
        <v>654</v>
      </c>
      <c r="W139" s="111"/>
      <c r="X139" s="112">
        <f t="shared" si="88"/>
        <v>17</v>
      </c>
      <c r="Y139" s="112" t="e">
        <f t="shared" si="89"/>
        <v>#N/A</v>
      </c>
      <c r="Z139" s="11" t="e">
        <f t="shared" si="64"/>
        <v>#N/A</v>
      </c>
      <c r="AA139" s="11" t="e">
        <f t="shared" si="65"/>
        <v>#N/A</v>
      </c>
      <c r="AB139" s="11" t="e">
        <f t="shared" si="66"/>
        <v>#N/A</v>
      </c>
      <c r="AC139" s="11">
        <f t="shared" si="67"/>
        <v>19</v>
      </c>
      <c r="AD139" s="11" t="e">
        <f t="shared" si="68"/>
        <v>#N/A</v>
      </c>
      <c r="AE139" s="11" t="e">
        <f t="shared" si="69"/>
        <v>#N/A</v>
      </c>
      <c r="AF139" s="11" t="e">
        <f t="shared" si="70"/>
        <v>#N/A</v>
      </c>
      <c r="AG139" s="11" t="e">
        <f t="shared" si="71"/>
        <v>#N/A</v>
      </c>
      <c r="AH139" s="11" t="e">
        <f t="shared" si="72"/>
        <v>#N/A</v>
      </c>
      <c r="AI139" s="11" t="e">
        <f t="shared" si="73"/>
        <v>#N/A</v>
      </c>
      <c r="AJ139" s="11">
        <f t="shared" si="74"/>
        <v>17</v>
      </c>
      <c r="AK139" s="11" t="e">
        <f t="shared" si="75"/>
        <v>#N/A</v>
      </c>
      <c r="AL139" s="11" t="e">
        <f t="shared" si="76"/>
        <v>#N/A</v>
      </c>
      <c r="AM139" s="11" t="e">
        <f t="shared" si="77"/>
        <v>#N/A</v>
      </c>
      <c r="AN139" s="11" t="e">
        <f t="shared" si="78"/>
        <v>#N/A</v>
      </c>
      <c r="AO139" s="11" t="e">
        <f t="shared" si="79"/>
        <v>#N/A</v>
      </c>
      <c r="AP139" s="11" t="e">
        <f t="shared" si="80"/>
        <v>#N/A</v>
      </c>
      <c r="AQ139" s="11">
        <f t="shared" si="81"/>
        <v>19</v>
      </c>
      <c r="AR139" s="11" t="e">
        <f t="shared" si="82"/>
        <v>#N/A</v>
      </c>
      <c r="AS139" s="11" t="e">
        <f t="shared" si="83"/>
        <v>#N/A</v>
      </c>
      <c r="AT139" s="11" t="e">
        <f t="shared" si="84"/>
        <v>#N/A</v>
      </c>
      <c r="AU139" s="11" t="e">
        <f t="shared" si="85"/>
        <v>#N/A</v>
      </c>
      <c r="AV139" s="11" t="e">
        <f t="shared" si="86"/>
        <v>#N/A</v>
      </c>
      <c r="AW139" s="11" t="e">
        <f t="shared" si="87"/>
        <v>#N/A</v>
      </c>
      <c r="AX139" s="76"/>
    </row>
    <row r="140" spans="1:51" x14ac:dyDescent="0.45">
      <c r="A140" s="72">
        <v>70</v>
      </c>
      <c r="B140" s="85">
        <v>283</v>
      </c>
      <c r="C140" s="85">
        <v>283</v>
      </c>
      <c r="D140" s="86" t="s">
        <v>562</v>
      </c>
      <c r="E140" s="100">
        <v>282</v>
      </c>
      <c r="F140" s="86" t="s">
        <v>588</v>
      </c>
      <c r="G140" s="76" t="e">
        <f>NA()</f>
        <v>#N/A</v>
      </c>
      <c r="H140" s="76" t="e">
        <f>NA()</f>
        <v>#N/A</v>
      </c>
      <c r="I140" s="72">
        <v>38</v>
      </c>
      <c r="J140" s="76">
        <v>-6</v>
      </c>
      <c r="K140" s="100">
        <v>2</v>
      </c>
      <c r="L140" s="76" t="e">
        <f>NA()</f>
        <v>#N/A</v>
      </c>
      <c r="M140" s="100">
        <v>9.7000000000000003E-2</v>
      </c>
      <c r="N140" s="100">
        <v>0.64</v>
      </c>
      <c r="O140" s="100" t="e">
        <f>NA()</f>
        <v>#N/A</v>
      </c>
      <c r="P140" s="76" t="e">
        <f>NA()</f>
        <v>#N/A</v>
      </c>
      <c r="Q140" s="100" t="s">
        <v>225</v>
      </c>
      <c r="R140" s="76" t="s">
        <v>586</v>
      </c>
      <c r="S140" s="76">
        <v>2013</v>
      </c>
      <c r="T140" s="72" t="s">
        <v>589</v>
      </c>
      <c r="U140" s="72"/>
      <c r="V140" s="33" t="s">
        <v>654</v>
      </c>
      <c r="W140" s="111"/>
      <c r="X140" s="112">
        <f t="shared" si="88"/>
        <v>-6</v>
      </c>
      <c r="Y140" s="112" t="e">
        <f t="shared" si="89"/>
        <v>#N/A</v>
      </c>
      <c r="Z140" s="11" t="e">
        <f t="shared" si="64"/>
        <v>#N/A</v>
      </c>
      <c r="AA140" s="11" t="e">
        <f t="shared" si="65"/>
        <v>#N/A</v>
      </c>
      <c r="AB140" s="11" t="e">
        <f t="shared" si="66"/>
        <v>#N/A</v>
      </c>
      <c r="AC140" s="11">
        <f t="shared" si="67"/>
        <v>38</v>
      </c>
      <c r="AD140" s="11" t="e">
        <f t="shared" si="68"/>
        <v>#N/A</v>
      </c>
      <c r="AE140" s="11" t="e">
        <f t="shared" si="69"/>
        <v>#N/A</v>
      </c>
      <c r="AF140" s="11" t="e">
        <f t="shared" si="70"/>
        <v>#N/A</v>
      </c>
      <c r="AG140" s="11" t="e">
        <f t="shared" si="71"/>
        <v>#N/A</v>
      </c>
      <c r="AH140" s="11" t="e">
        <f t="shared" si="72"/>
        <v>#N/A</v>
      </c>
      <c r="AI140" s="11" t="e">
        <f t="shared" si="73"/>
        <v>#N/A</v>
      </c>
      <c r="AJ140" s="11">
        <f t="shared" si="74"/>
        <v>-6</v>
      </c>
      <c r="AK140" s="11" t="e">
        <f t="shared" si="75"/>
        <v>#N/A</v>
      </c>
      <c r="AL140" s="11" t="e">
        <f t="shared" si="76"/>
        <v>#N/A</v>
      </c>
      <c r="AM140" s="11" t="e">
        <f t="shared" si="77"/>
        <v>#N/A</v>
      </c>
      <c r="AN140" s="11" t="e">
        <f t="shared" si="78"/>
        <v>#N/A</v>
      </c>
      <c r="AO140" s="11" t="e">
        <f t="shared" si="79"/>
        <v>#N/A</v>
      </c>
      <c r="AP140" s="11" t="e">
        <f t="shared" si="80"/>
        <v>#N/A</v>
      </c>
      <c r="AQ140" s="11">
        <f t="shared" si="81"/>
        <v>38</v>
      </c>
      <c r="AR140" s="11" t="e">
        <f t="shared" si="82"/>
        <v>#N/A</v>
      </c>
      <c r="AS140" s="11" t="e">
        <f t="shared" si="83"/>
        <v>#N/A</v>
      </c>
      <c r="AT140" s="11" t="e">
        <f t="shared" si="84"/>
        <v>#N/A</v>
      </c>
      <c r="AU140" s="11" t="e">
        <f t="shared" si="85"/>
        <v>#N/A</v>
      </c>
      <c r="AV140" s="11" t="e">
        <f t="shared" si="86"/>
        <v>#N/A</v>
      </c>
      <c r="AW140" s="11" t="e">
        <f t="shared" si="87"/>
        <v>#N/A</v>
      </c>
      <c r="AX140" s="76"/>
    </row>
    <row r="141" spans="1:51" x14ac:dyDescent="0.45">
      <c r="A141" s="72">
        <v>71</v>
      </c>
      <c r="B141" s="85">
        <v>240</v>
      </c>
      <c r="C141" s="85">
        <v>240</v>
      </c>
      <c r="D141" s="86" t="s">
        <v>590</v>
      </c>
      <c r="E141" s="100">
        <v>13.3</v>
      </c>
      <c r="F141" s="76" t="e">
        <f>NA()</f>
        <v>#N/A</v>
      </c>
      <c r="G141" s="76" t="e">
        <f>NA()</f>
        <v>#N/A</v>
      </c>
      <c r="H141" s="76" t="e">
        <f>NA()</f>
        <v>#N/A</v>
      </c>
      <c r="I141" s="72">
        <v>15</v>
      </c>
      <c r="J141" s="76">
        <v>25</v>
      </c>
      <c r="K141" s="100">
        <v>14</v>
      </c>
      <c r="L141" s="76" t="e">
        <f>NA()</f>
        <v>#N/A</v>
      </c>
      <c r="M141" s="100">
        <v>0.26</v>
      </c>
      <c r="N141" s="100">
        <v>2</v>
      </c>
      <c r="O141" s="100" t="s">
        <v>591</v>
      </c>
      <c r="P141" s="76" t="e">
        <f>NA()</f>
        <v>#N/A</v>
      </c>
      <c r="Q141" s="100" t="s">
        <v>225</v>
      </c>
      <c r="R141" s="76" t="s">
        <v>586</v>
      </c>
      <c r="S141" s="76">
        <v>2015</v>
      </c>
      <c r="T141" s="72" t="s">
        <v>580</v>
      </c>
      <c r="U141" s="72" t="s">
        <v>572</v>
      </c>
      <c r="V141" s="33" t="s">
        <v>654</v>
      </c>
      <c r="W141" s="111"/>
      <c r="X141" s="112">
        <f t="shared" si="88"/>
        <v>25</v>
      </c>
      <c r="Y141" s="112" t="e">
        <f t="shared" si="89"/>
        <v>#N/A</v>
      </c>
      <c r="Z141" s="11" t="e">
        <f t="shared" si="64"/>
        <v>#N/A</v>
      </c>
      <c r="AA141" s="11" t="e">
        <f t="shared" si="65"/>
        <v>#N/A</v>
      </c>
      <c r="AB141" s="11" t="e">
        <f t="shared" si="66"/>
        <v>#N/A</v>
      </c>
      <c r="AC141" s="11">
        <f t="shared" si="67"/>
        <v>15</v>
      </c>
      <c r="AD141" s="11" t="e">
        <f t="shared" si="68"/>
        <v>#N/A</v>
      </c>
      <c r="AE141" s="11" t="e">
        <f t="shared" si="69"/>
        <v>#N/A</v>
      </c>
      <c r="AF141" s="11" t="e">
        <f t="shared" si="70"/>
        <v>#N/A</v>
      </c>
      <c r="AG141" s="11" t="e">
        <f t="shared" si="71"/>
        <v>#N/A</v>
      </c>
      <c r="AH141" s="11" t="e">
        <f t="shared" si="72"/>
        <v>#N/A</v>
      </c>
      <c r="AI141" s="11" t="e">
        <f t="shared" si="73"/>
        <v>#N/A</v>
      </c>
      <c r="AJ141" s="11">
        <f t="shared" si="74"/>
        <v>25</v>
      </c>
      <c r="AK141" s="11" t="e">
        <f t="shared" si="75"/>
        <v>#N/A</v>
      </c>
      <c r="AL141" s="11" t="e">
        <f t="shared" si="76"/>
        <v>#N/A</v>
      </c>
      <c r="AM141" s="11" t="e">
        <f t="shared" si="77"/>
        <v>#N/A</v>
      </c>
      <c r="AN141" s="11" t="e">
        <f t="shared" si="78"/>
        <v>#N/A</v>
      </c>
      <c r="AO141" s="11" t="e">
        <f t="shared" si="79"/>
        <v>#N/A</v>
      </c>
      <c r="AP141" s="11" t="e">
        <f t="shared" si="80"/>
        <v>#N/A</v>
      </c>
      <c r="AQ141" s="11">
        <f t="shared" si="81"/>
        <v>15</v>
      </c>
      <c r="AR141" s="11" t="e">
        <f t="shared" si="82"/>
        <v>#N/A</v>
      </c>
      <c r="AS141" s="11" t="e">
        <f t="shared" si="83"/>
        <v>#N/A</v>
      </c>
      <c r="AT141" s="11" t="e">
        <f t="shared" si="84"/>
        <v>#N/A</v>
      </c>
      <c r="AU141" s="11" t="e">
        <f t="shared" si="85"/>
        <v>#N/A</v>
      </c>
      <c r="AV141" s="11" t="e">
        <f t="shared" si="86"/>
        <v>#N/A</v>
      </c>
      <c r="AW141" s="11" t="e">
        <f t="shared" si="87"/>
        <v>#N/A</v>
      </c>
      <c r="AX141" s="76"/>
    </row>
    <row r="142" spans="1:51" x14ac:dyDescent="0.45">
      <c r="A142" s="72">
        <v>72</v>
      </c>
      <c r="B142" s="85" t="s">
        <v>592</v>
      </c>
      <c r="C142" s="76">
        <v>294</v>
      </c>
      <c r="D142" s="86" t="s">
        <v>593</v>
      </c>
      <c r="E142" s="100">
        <v>50</v>
      </c>
      <c r="F142" s="76" t="e">
        <f>NA()</f>
        <v>#N/A</v>
      </c>
      <c r="G142" s="76" t="e">
        <f>NA()</f>
        <v>#N/A</v>
      </c>
      <c r="H142" s="76" t="e">
        <f>NA()</f>
        <v>#N/A</v>
      </c>
      <c r="I142" s="76">
        <v>27</v>
      </c>
      <c r="J142" s="76">
        <v>-19</v>
      </c>
      <c r="K142" s="100">
        <v>8</v>
      </c>
      <c r="L142" s="76">
        <v>3.3</v>
      </c>
      <c r="M142" s="100">
        <v>0.65</v>
      </c>
      <c r="N142" s="100">
        <v>3.15</v>
      </c>
      <c r="O142" s="76" t="e">
        <f>NA()</f>
        <v>#N/A</v>
      </c>
      <c r="P142" s="76" t="e">
        <f>NA()</f>
        <v>#N/A</v>
      </c>
      <c r="Q142" s="100" t="s">
        <v>225</v>
      </c>
      <c r="R142" s="76" t="s">
        <v>594</v>
      </c>
      <c r="S142" s="76">
        <v>2022</v>
      </c>
      <c r="T142" s="72" t="s">
        <v>589</v>
      </c>
      <c r="U142" s="72" t="s">
        <v>595</v>
      </c>
      <c r="V142" s="33" t="s">
        <v>654</v>
      </c>
      <c r="W142" s="111"/>
      <c r="X142" s="112">
        <f t="shared" si="88"/>
        <v>-19</v>
      </c>
      <c r="Y142" s="112" t="e">
        <f t="shared" si="89"/>
        <v>#N/A</v>
      </c>
      <c r="Z142" s="11" t="e">
        <f t="shared" si="64"/>
        <v>#N/A</v>
      </c>
      <c r="AA142" s="11" t="e">
        <f t="shared" si="65"/>
        <v>#N/A</v>
      </c>
      <c r="AB142" s="11" t="e">
        <f t="shared" si="66"/>
        <v>#N/A</v>
      </c>
      <c r="AC142" s="11">
        <f t="shared" si="67"/>
        <v>27</v>
      </c>
      <c r="AD142" s="11" t="e">
        <f t="shared" si="68"/>
        <v>#N/A</v>
      </c>
      <c r="AE142" s="11" t="e">
        <f t="shared" si="69"/>
        <v>#N/A</v>
      </c>
      <c r="AF142" s="11" t="e">
        <f t="shared" si="70"/>
        <v>#N/A</v>
      </c>
      <c r="AG142" s="11" t="e">
        <f t="shared" si="71"/>
        <v>#N/A</v>
      </c>
      <c r="AH142" s="11" t="e">
        <f t="shared" si="72"/>
        <v>#N/A</v>
      </c>
      <c r="AI142" s="11" t="e">
        <f t="shared" si="73"/>
        <v>#N/A</v>
      </c>
      <c r="AJ142" s="11">
        <f t="shared" si="74"/>
        <v>-19</v>
      </c>
      <c r="AK142" s="11" t="e">
        <f t="shared" si="75"/>
        <v>#N/A</v>
      </c>
      <c r="AL142" s="11" t="e">
        <f t="shared" si="76"/>
        <v>#N/A</v>
      </c>
      <c r="AM142" s="11" t="e">
        <f t="shared" si="77"/>
        <v>#N/A</v>
      </c>
      <c r="AN142" s="11" t="e">
        <f t="shared" si="78"/>
        <v>#N/A</v>
      </c>
      <c r="AO142" s="11" t="e">
        <f t="shared" si="79"/>
        <v>#N/A</v>
      </c>
      <c r="AP142" s="11" t="e">
        <f t="shared" si="80"/>
        <v>#N/A</v>
      </c>
      <c r="AQ142" s="11">
        <f t="shared" si="81"/>
        <v>27</v>
      </c>
      <c r="AR142" s="11" t="e">
        <f t="shared" si="82"/>
        <v>#N/A</v>
      </c>
      <c r="AS142" s="11" t="e">
        <f t="shared" si="83"/>
        <v>#N/A</v>
      </c>
      <c r="AT142" s="11" t="e">
        <f t="shared" si="84"/>
        <v>#N/A</v>
      </c>
      <c r="AU142" s="11" t="e">
        <f t="shared" si="85"/>
        <v>#N/A</v>
      </c>
      <c r="AV142" s="11" t="e">
        <f t="shared" si="86"/>
        <v>#N/A</v>
      </c>
      <c r="AW142" s="11" t="e">
        <f t="shared" si="87"/>
        <v>#N/A</v>
      </c>
      <c r="AX142" s="76"/>
    </row>
    <row r="143" spans="1:51" x14ac:dyDescent="0.45">
      <c r="A143" s="72">
        <v>73</v>
      </c>
      <c r="B143" s="76">
        <v>300</v>
      </c>
      <c r="C143" s="76">
        <v>300</v>
      </c>
      <c r="D143" s="86" t="s">
        <v>593</v>
      </c>
      <c r="E143" s="100">
        <v>44</v>
      </c>
      <c r="F143" s="76" t="e">
        <f>NA()</f>
        <v>#N/A</v>
      </c>
      <c r="G143" s="76" t="e">
        <f>NA()</f>
        <v>#N/A</v>
      </c>
      <c r="H143" s="76" t="e">
        <f>NA()</f>
        <v>#N/A</v>
      </c>
      <c r="I143" s="72">
        <v>20</v>
      </c>
      <c r="J143" s="88" t="s">
        <v>596</v>
      </c>
      <c r="K143" s="100">
        <v>20</v>
      </c>
      <c r="L143" s="76" t="e">
        <f>NA()</f>
        <v>#N/A</v>
      </c>
      <c r="M143" s="100">
        <v>0.89700000000000002</v>
      </c>
      <c r="N143" s="100">
        <v>11.07</v>
      </c>
      <c r="O143" s="76" t="e">
        <f>NA()</f>
        <v>#N/A</v>
      </c>
      <c r="P143" s="76" t="e">
        <f>NA()</f>
        <v>#N/A</v>
      </c>
      <c r="Q143" s="100" t="s">
        <v>225</v>
      </c>
      <c r="R143" s="76" t="s">
        <v>594</v>
      </c>
      <c r="S143" s="76">
        <v>2019</v>
      </c>
      <c r="T143" s="72" t="s">
        <v>589</v>
      </c>
      <c r="U143" s="72" t="s">
        <v>565</v>
      </c>
      <c r="V143" s="33" t="s">
        <v>654</v>
      </c>
      <c r="W143" s="111"/>
      <c r="X143" s="112" t="str">
        <f t="shared" si="88"/>
        <v>-2.3~-1.5</v>
      </c>
      <c r="Y143" s="112" t="e">
        <f t="shared" si="89"/>
        <v>#N/A</v>
      </c>
      <c r="Z143" s="11" t="e">
        <f t="shared" si="64"/>
        <v>#N/A</v>
      </c>
      <c r="AA143" s="11" t="e">
        <f t="shared" si="65"/>
        <v>#N/A</v>
      </c>
      <c r="AB143" s="11" t="e">
        <f t="shared" si="66"/>
        <v>#N/A</v>
      </c>
      <c r="AC143" s="11">
        <f t="shared" si="67"/>
        <v>20</v>
      </c>
      <c r="AD143" s="11" t="e">
        <f t="shared" si="68"/>
        <v>#N/A</v>
      </c>
      <c r="AE143" s="11" t="e">
        <f t="shared" si="69"/>
        <v>#N/A</v>
      </c>
      <c r="AF143" s="11" t="e">
        <f t="shared" si="70"/>
        <v>#N/A</v>
      </c>
      <c r="AG143" s="11" t="e">
        <f t="shared" si="71"/>
        <v>#N/A</v>
      </c>
      <c r="AH143" s="11" t="e">
        <f t="shared" si="72"/>
        <v>#N/A</v>
      </c>
      <c r="AI143" s="11" t="e">
        <f t="shared" si="73"/>
        <v>#N/A</v>
      </c>
      <c r="AJ143" s="11" t="str">
        <f t="shared" si="74"/>
        <v>-2.3~-1.5</v>
      </c>
      <c r="AK143" s="11" t="e">
        <f t="shared" si="75"/>
        <v>#N/A</v>
      </c>
      <c r="AL143" s="11" t="e">
        <f t="shared" si="76"/>
        <v>#N/A</v>
      </c>
      <c r="AM143" s="11" t="e">
        <f t="shared" si="77"/>
        <v>#N/A</v>
      </c>
      <c r="AN143" s="11" t="e">
        <f t="shared" si="78"/>
        <v>#N/A</v>
      </c>
      <c r="AO143" s="11" t="e">
        <f t="shared" si="79"/>
        <v>#N/A</v>
      </c>
      <c r="AP143" s="11" t="e">
        <f t="shared" si="80"/>
        <v>#N/A</v>
      </c>
      <c r="AQ143" s="11">
        <f t="shared" si="81"/>
        <v>20</v>
      </c>
      <c r="AR143" s="11" t="e">
        <f t="shared" si="82"/>
        <v>#N/A</v>
      </c>
      <c r="AS143" s="11" t="e">
        <f t="shared" si="83"/>
        <v>#N/A</v>
      </c>
      <c r="AT143" s="11" t="e">
        <f t="shared" si="84"/>
        <v>#N/A</v>
      </c>
      <c r="AU143" s="11" t="e">
        <f t="shared" si="85"/>
        <v>#N/A</v>
      </c>
      <c r="AV143" s="11" t="e">
        <f t="shared" si="86"/>
        <v>#N/A</v>
      </c>
      <c r="AW143" s="11" t="e">
        <f t="shared" si="87"/>
        <v>#N/A</v>
      </c>
      <c r="AX143" s="76"/>
    </row>
    <row r="144" spans="1:51" x14ac:dyDescent="0.45">
      <c r="A144" s="72">
        <v>74</v>
      </c>
      <c r="B144" s="85">
        <v>256</v>
      </c>
      <c r="C144" s="76">
        <v>256</v>
      </c>
      <c r="D144" s="86" t="s">
        <v>597</v>
      </c>
      <c r="E144" s="100">
        <v>30</v>
      </c>
      <c r="F144" s="76" t="e">
        <f>NA()</f>
        <v>#N/A</v>
      </c>
      <c r="G144" s="76" t="e">
        <f>NA()</f>
        <v>#N/A</v>
      </c>
      <c r="H144" s="76" t="e">
        <f>NA()</f>
        <v>#N/A</v>
      </c>
      <c r="I144" s="76" t="e">
        <f>NA()</f>
        <v>#N/A</v>
      </c>
      <c r="J144" s="76">
        <v>-21</v>
      </c>
      <c r="K144" s="100" t="s">
        <v>598</v>
      </c>
      <c r="L144" s="76" t="e">
        <f>NA()</f>
        <v>#N/A</v>
      </c>
      <c r="M144" s="100">
        <v>0.75</v>
      </c>
      <c r="N144" s="100">
        <v>4.165</v>
      </c>
      <c r="O144" s="76" t="e">
        <f>NA()</f>
        <v>#N/A</v>
      </c>
      <c r="P144" s="76" t="e">
        <f>NA()</f>
        <v>#N/A</v>
      </c>
      <c r="Q144" s="100" t="s">
        <v>225</v>
      </c>
      <c r="R144" s="76" t="s">
        <v>594</v>
      </c>
      <c r="S144" s="76">
        <v>2022</v>
      </c>
      <c r="T144" s="72" t="s">
        <v>599</v>
      </c>
      <c r="U144" s="72" t="s">
        <v>595</v>
      </c>
      <c r="V144" s="32" t="s">
        <v>655</v>
      </c>
      <c r="W144" s="111"/>
      <c r="X144" s="112">
        <f t="shared" si="88"/>
        <v>-21</v>
      </c>
      <c r="Y144" s="112" t="e">
        <f t="shared" si="89"/>
        <v>#N/A</v>
      </c>
      <c r="Z144" s="11" t="e">
        <f t="shared" si="64"/>
        <v>#N/A</v>
      </c>
      <c r="AA144" s="11" t="e">
        <f t="shared" si="65"/>
        <v>#N/A</v>
      </c>
      <c r="AB144" s="11" t="e">
        <f t="shared" si="66"/>
        <v>#N/A</v>
      </c>
      <c r="AC144" s="11" t="e">
        <f t="shared" si="67"/>
        <v>#N/A</v>
      </c>
      <c r="AD144" s="11" t="e">
        <f t="shared" si="68"/>
        <v>#N/A</v>
      </c>
      <c r="AE144" s="11" t="e">
        <f t="shared" si="69"/>
        <v>#N/A</v>
      </c>
      <c r="AF144" s="11" t="e">
        <f t="shared" si="70"/>
        <v>#N/A</v>
      </c>
      <c r="AG144" s="11" t="e">
        <f t="shared" si="71"/>
        <v>#N/A</v>
      </c>
      <c r="AH144" s="11" t="e">
        <f t="shared" si="72"/>
        <v>#N/A</v>
      </c>
      <c r="AI144" s="11" t="e">
        <f t="shared" si="73"/>
        <v>#N/A</v>
      </c>
      <c r="AJ144" s="11">
        <f t="shared" si="74"/>
        <v>-21</v>
      </c>
      <c r="AK144" s="11" t="e">
        <f t="shared" si="75"/>
        <v>#N/A</v>
      </c>
      <c r="AL144" s="11" t="e">
        <f t="shared" si="76"/>
        <v>#N/A</v>
      </c>
      <c r="AM144" s="11" t="e">
        <f t="shared" si="77"/>
        <v>#N/A</v>
      </c>
      <c r="AN144" s="11" t="e">
        <f t="shared" si="78"/>
        <v>#N/A</v>
      </c>
      <c r="AO144" s="11" t="e">
        <f t="shared" si="79"/>
        <v>#N/A</v>
      </c>
      <c r="AP144" s="11" t="e">
        <f t="shared" si="80"/>
        <v>#N/A</v>
      </c>
      <c r="AQ144" s="11" t="e">
        <f t="shared" si="81"/>
        <v>#N/A</v>
      </c>
      <c r="AR144" s="11" t="e">
        <f t="shared" si="82"/>
        <v>#N/A</v>
      </c>
      <c r="AS144" s="11" t="e">
        <f t="shared" si="83"/>
        <v>#N/A</v>
      </c>
      <c r="AT144" s="11" t="e">
        <f t="shared" si="84"/>
        <v>#N/A</v>
      </c>
      <c r="AU144" s="11" t="e">
        <f t="shared" si="85"/>
        <v>#N/A</v>
      </c>
      <c r="AV144" s="11" t="e">
        <f t="shared" si="86"/>
        <v>#N/A</v>
      </c>
      <c r="AW144" s="11" t="e">
        <f t="shared" si="87"/>
        <v>#N/A</v>
      </c>
      <c r="AX144" s="76"/>
    </row>
    <row r="145" spans="1:50" x14ac:dyDescent="0.45">
      <c r="A145" s="72"/>
      <c r="B145" s="85"/>
      <c r="C145" s="76"/>
      <c r="D145" s="86"/>
      <c r="E145" s="100"/>
      <c r="F145" s="86"/>
      <c r="G145" s="76"/>
      <c r="H145" s="76"/>
      <c r="I145" s="72"/>
      <c r="J145" s="76"/>
      <c r="K145" s="100"/>
      <c r="L145" s="100"/>
      <c r="M145" s="100"/>
      <c r="N145" s="100"/>
      <c r="O145" s="100"/>
      <c r="P145" s="100"/>
      <c r="Q145" s="100"/>
      <c r="R145" s="76"/>
      <c r="S145" s="76"/>
      <c r="T145" s="72"/>
      <c r="U145" s="72"/>
      <c r="V145" s="72"/>
      <c r="W145" s="111"/>
      <c r="X145" s="72"/>
      <c r="Y145" s="76"/>
      <c r="Z145" s="11" t="e">
        <f t="shared" si="64"/>
        <v>#N/A</v>
      </c>
      <c r="AA145" s="11" t="e">
        <f t="shared" si="65"/>
        <v>#N/A</v>
      </c>
      <c r="AB145" s="11" t="e">
        <f t="shared" si="66"/>
        <v>#N/A</v>
      </c>
      <c r="AC145" s="11" t="e">
        <f t="shared" si="67"/>
        <v>#N/A</v>
      </c>
      <c r="AD145" s="11" t="e">
        <f t="shared" si="68"/>
        <v>#N/A</v>
      </c>
      <c r="AE145" s="11" t="e">
        <f t="shared" si="69"/>
        <v>#N/A</v>
      </c>
      <c r="AF145" s="11" t="e">
        <f t="shared" si="70"/>
        <v>#N/A</v>
      </c>
      <c r="AG145" s="11" t="e">
        <f t="shared" si="71"/>
        <v>#N/A</v>
      </c>
      <c r="AH145" s="11" t="e">
        <f t="shared" si="72"/>
        <v>#N/A</v>
      </c>
      <c r="AI145" s="11" t="e">
        <f t="shared" si="73"/>
        <v>#N/A</v>
      </c>
      <c r="AJ145" s="11" t="e">
        <f t="shared" si="74"/>
        <v>#N/A</v>
      </c>
      <c r="AK145" s="11" t="e">
        <f t="shared" si="75"/>
        <v>#N/A</v>
      </c>
      <c r="AL145" s="11" t="e">
        <f t="shared" si="76"/>
        <v>#N/A</v>
      </c>
      <c r="AM145" s="11" t="e">
        <f t="shared" si="77"/>
        <v>#N/A</v>
      </c>
      <c r="AN145" s="11" t="e">
        <f t="shared" si="78"/>
        <v>#N/A</v>
      </c>
      <c r="AO145" s="11" t="e">
        <f t="shared" si="79"/>
        <v>#N/A</v>
      </c>
      <c r="AP145" s="11" t="e">
        <f t="shared" si="80"/>
        <v>#N/A</v>
      </c>
      <c r="AQ145" s="11" t="e">
        <f t="shared" si="81"/>
        <v>#N/A</v>
      </c>
      <c r="AR145" s="11" t="e">
        <f t="shared" si="82"/>
        <v>#N/A</v>
      </c>
      <c r="AS145" s="11" t="e">
        <f t="shared" si="83"/>
        <v>#N/A</v>
      </c>
      <c r="AT145" s="11" t="e">
        <f t="shared" si="84"/>
        <v>#N/A</v>
      </c>
      <c r="AU145" s="11" t="e">
        <f t="shared" si="85"/>
        <v>#N/A</v>
      </c>
      <c r="AV145" s="11" t="e">
        <f t="shared" si="86"/>
        <v>#N/A</v>
      </c>
      <c r="AW145" s="11" t="e">
        <f t="shared" si="87"/>
        <v>#N/A</v>
      </c>
      <c r="AX145" s="76"/>
    </row>
    <row r="146" spans="1:50" x14ac:dyDescent="0.45">
      <c r="A146" s="72"/>
      <c r="B146" s="85"/>
      <c r="C146" s="76"/>
      <c r="D146" s="86"/>
      <c r="E146" s="100"/>
      <c r="F146" s="86"/>
      <c r="G146" s="76"/>
      <c r="H146" s="76"/>
      <c r="I146" s="72"/>
      <c r="J146" s="76"/>
      <c r="K146" s="100"/>
      <c r="L146" s="100"/>
      <c r="M146" s="100"/>
      <c r="N146" s="100"/>
      <c r="O146" s="100"/>
      <c r="P146" s="100"/>
      <c r="Q146" s="100"/>
      <c r="R146" s="76"/>
      <c r="S146" s="76"/>
      <c r="T146" s="72"/>
      <c r="U146" s="72"/>
      <c r="V146" s="72"/>
      <c r="W146" s="111"/>
      <c r="X146" s="72"/>
      <c r="Y146" s="76"/>
      <c r="Z146" s="11" t="e">
        <f t="shared" si="64"/>
        <v>#N/A</v>
      </c>
      <c r="AA146" s="11" t="e">
        <f t="shared" si="65"/>
        <v>#N/A</v>
      </c>
      <c r="AB146" s="11" t="e">
        <f t="shared" si="66"/>
        <v>#N/A</v>
      </c>
      <c r="AC146" s="11" t="e">
        <f t="shared" si="67"/>
        <v>#N/A</v>
      </c>
      <c r="AD146" s="11" t="e">
        <f t="shared" si="68"/>
        <v>#N/A</v>
      </c>
      <c r="AE146" s="11" t="e">
        <f t="shared" si="69"/>
        <v>#N/A</v>
      </c>
      <c r="AF146" s="11" t="e">
        <f t="shared" si="70"/>
        <v>#N/A</v>
      </c>
      <c r="AG146" s="11" t="e">
        <f t="shared" si="71"/>
        <v>#N/A</v>
      </c>
      <c r="AH146" s="11" t="e">
        <f t="shared" si="72"/>
        <v>#N/A</v>
      </c>
      <c r="AI146" s="11" t="e">
        <f t="shared" si="73"/>
        <v>#N/A</v>
      </c>
      <c r="AJ146" s="11" t="e">
        <f t="shared" si="74"/>
        <v>#N/A</v>
      </c>
      <c r="AK146" s="11" t="e">
        <f t="shared" si="75"/>
        <v>#N/A</v>
      </c>
      <c r="AL146" s="11" t="e">
        <f t="shared" si="76"/>
        <v>#N/A</v>
      </c>
      <c r="AM146" s="11" t="e">
        <f t="shared" si="77"/>
        <v>#N/A</v>
      </c>
      <c r="AN146" s="11" t="e">
        <f t="shared" si="78"/>
        <v>#N/A</v>
      </c>
      <c r="AO146" s="11" t="e">
        <f t="shared" si="79"/>
        <v>#N/A</v>
      </c>
      <c r="AP146" s="11" t="e">
        <f t="shared" si="80"/>
        <v>#N/A</v>
      </c>
      <c r="AQ146" s="11" t="e">
        <f t="shared" si="81"/>
        <v>#N/A</v>
      </c>
      <c r="AR146" s="11" t="e">
        <f t="shared" si="82"/>
        <v>#N/A</v>
      </c>
      <c r="AS146" s="11" t="e">
        <f t="shared" si="83"/>
        <v>#N/A</v>
      </c>
      <c r="AT146" s="11" t="e">
        <f t="shared" si="84"/>
        <v>#N/A</v>
      </c>
      <c r="AU146" s="11" t="e">
        <f t="shared" si="85"/>
        <v>#N/A</v>
      </c>
      <c r="AV146" s="11" t="e">
        <f t="shared" si="86"/>
        <v>#N/A</v>
      </c>
      <c r="AW146" s="11" t="e">
        <f t="shared" si="87"/>
        <v>#N/A</v>
      </c>
      <c r="AX146" s="76"/>
    </row>
    <row r="147" spans="1:50" x14ac:dyDescent="0.45">
      <c r="A147" s="72"/>
      <c r="B147" s="85"/>
      <c r="C147" s="76"/>
      <c r="D147" s="86"/>
      <c r="E147" s="100"/>
      <c r="F147" s="86"/>
      <c r="G147" s="76"/>
      <c r="H147" s="76"/>
      <c r="I147" s="72"/>
      <c r="J147" s="76"/>
      <c r="K147" s="100"/>
      <c r="L147" s="100"/>
      <c r="M147" s="100"/>
      <c r="N147" s="100"/>
      <c r="O147" s="100"/>
      <c r="P147" s="100"/>
      <c r="Q147" s="100"/>
      <c r="R147" s="76"/>
      <c r="S147" s="76"/>
      <c r="T147" s="72"/>
      <c r="U147" s="72"/>
      <c r="V147" s="72"/>
      <c r="W147" s="111"/>
      <c r="X147" s="72"/>
      <c r="Y147" s="76"/>
      <c r="Z147" s="11" t="e">
        <f t="shared" si="64"/>
        <v>#N/A</v>
      </c>
      <c r="AA147" s="11" t="e">
        <f t="shared" si="65"/>
        <v>#N/A</v>
      </c>
      <c r="AB147" s="11" t="e">
        <f t="shared" si="66"/>
        <v>#N/A</v>
      </c>
      <c r="AC147" s="11" t="e">
        <f t="shared" si="67"/>
        <v>#N/A</v>
      </c>
      <c r="AD147" s="11" t="e">
        <f t="shared" si="68"/>
        <v>#N/A</v>
      </c>
      <c r="AE147" s="11" t="e">
        <f t="shared" si="69"/>
        <v>#N/A</v>
      </c>
      <c r="AF147" s="11" t="e">
        <f t="shared" si="70"/>
        <v>#N/A</v>
      </c>
      <c r="AG147" s="11" t="e">
        <f t="shared" si="71"/>
        <v>#N/A</v>
      </c>
      <c r="AH147" s="11" t="e">
        <f t="shared" si="72"/>
        <v>#N/A</v>
      </c>
      <c r="AI147" s="11" t="e">
        <f t="shared" si="73"/>
        <v>#N/A</v>
      </c>
      <c r="AJ147" s="11" t="e">
        <f t="shared" si="74"/>
        <v>#N/A</v>
      </c>
      <c r="AK147" s="11" t="e">
        <f t="shared" si="75"/>
        <v>#N/A</v>
      </c>
      <c r="AL147" s="11" t="e">
        <f t="shared" si="76"/>
        <v>#N/A</v>
      </c>
      <c r="AM147" s="11" t="e">
        <f t="shared" si="77"/>
        <v>#N/A</v>
      </c>
      <c r="AN147" s="11" t="e">
        <f t="shared" si="78"/>
        <v>#N/A</v>
      </c>
      <c r="AO147" s="11" t="e">
        <f t="shared" si="79"/>
        <v>#N/A</v>
      </c>
      <c r="AP147" s="11" t="e">
        <f t="shared" si="80"/>
        <v>#N/A</v>
      </c>
      <c r="AQ147" s="11" t="e">
        <f t="shared" si="81"/>
        <v>#N/A</v>
      </c>
      <c r="AR147" s="11" t="e">
        <f t="shared" si="82"/>
        <v>#N/A</v>
      </c>
      <c r="AS147" s="11" t="e">
        <f t="shared" si="83"/>
        <v>#N/A</v>
      </c>
      <c r="AT147" s="11" t="e">
        <f t="shared" si="84"/>
        <v>#N/A</v>
      </c>
      <c r="AU147" s="11" t="e">
        <f t="shared" si="85"/>
        <v>#N/A</v>
      </c>
      <c r="AV147" s="11" t="e">
        <f t="shared" si="86"/>
        <v>#N/A</v>
      </c>
      <c r="AW147" s="11" t="e">
        <f t="shared" si="87"/>
        <v>#N/A</v>
      </c>
      <c r="AX147" s="76"/>
    </row>
    <row r="148" spans="1:50" x14ac:dyDescent="0.45">
      <c r="A148" s="72"/>
      <c r="B148" s="85"/>
      <c r="C148" s="76"/>
      <c r="D148" s="86"/>
      <c r="E148" s="100"/>
      <c r="F148" s="86"/>
      <c r="G148" s="76"/>
      <c r="H148" s="76"/>
      <c r="I148" s="72"/>
      <c r="J148" s="76"/>
      <c r="K148" s="100"/>
      <c r="L148" s="100"/>
      <c r="M148" s="100"/>
      <c r="N148" s="100"/>
      <c r="O148" s="100"/>
      <c r="P148" s="100"/>
      <c r="Q148" s="100"/>
      <c r="R148" s="76"/>
      <c r="S148" s="76"/>
      <c r="T148" s="72"/>
      <c r="U148" s="72"/>
      <c r="V148" s="72"/>
      <c r="W148" s="93"/>
      <c r="X148" s="87"/>
      <c r="Y148" s="76"/>
      <c r="Z148" s="11" t="e">
        <f t="shared" si="64"/>
        <v>#N/A</v>
      </c>
      <c r="AA148" s="11" t="e">
        <f t="shared" si="65"/>
        <v>#N/A</v>
      </c>
      <c r="AB148" s="11" t="e">
        <f t="shared" si="66"/>
        <v>#N/A</v>
      </c>
      <c r="AC148" s="11" t="e">
        <f t="shared" si="67"/>
        <v>#N/A</v>
      </c>
      <c r="AD148" s="11" t="e">
        <f t="shared" si="68"/>
        <v>#N/A</v>
      </c>
      <c r="AE148" s="11" t="e">
        <f t="shared" si="69"/>
        <v>#N/A</v>
      </c>
      <c r="AF148" s="11" t="e">
        <f t="shared" si="70"/>
        <v>#N/A</v>
      </c>
      <c r="AG148" s="11" t="e">
        <f t="shared" si="71"/>
        <v>#N/A</v>
      </c>
      <c r="AH148" s="11" t="e">
        <f t="shared" si="72"/>
        <v>#N/A</v>
      </c>
      <c r="AI148" s="11" t="e">
        <f t="shared" si="73"/>
        <v>#N/A</v>
      </c>
      <c r="AJ148" s="11" t="e">
        <f t="shared" si="74"/>
        <v>#N/A</v>
      </c>
      <c r="AK148" s="11" t="e">
        <f t="shared" si="75"/>
        <v>#N/A</v>
      </c>
      <c r="AL148" s="11" t="e">
        <f t="shared" si="76"/>
        <v>#N/A</v>
      </c>
      <c r="AM148" s="11" t="e">
        <f t="shared" si="77"/>
        <v>#N/A</v>
      </c>
      <c r="AN148" s="11" t="e">
        <f t="shared" si="78"/>
        <v>#N/A</v>
      </c>
      <c r="AO148" s="11" t="e">
        <f t="shared" si="79"/>
        <v>#N/A</v>
      </c>
      <c r="AP148" s="11" t="e">
        <f t="shared" si="80"/>
        <v>#N/A</v>
      </c>
      <c r="AQ148" s="11" t="e">
        <f t="shared" si="81"/>
        <v>#N/A</v>
      </c>
      <c r="AR148" s="11" t="e">
        <f t="shared" si="82"/>
        <v>#N/A</v>
      </c>
      <c r="AS148" s="11" t="e">
        <f t="shared" si="83"/>
        <v>#N/A</v>
      </c>
      <c r="AT148" s="11" t="e">
        <f t="shared" si="84"/>
        <v>#N/A</v>
      </c>
      <c r="AU148" s="11" t="e">
        <f t="shared" si="85"/>
        <v>#N/A</v>
      </c>
      <c r="AV148" s="11" t="e">
        <f t="shared" si="86"/>
        <v>#N/A</v>
      </c>
      <c r="AW148" s="11" t="e">
        <f t="shared" si="87"/>
        <v>#N/A</v>
      </c>
      <c r="AX148" s="76"/>
    </row>
  </sheetData>
  <autoFilter ref="A1:AX1" xr:uid="{0A0052A2-6B37-40E3-88DD-35CF002CC2F8}"/>
  <phoneticPr fontId="2"/>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3C115-6DA9-4912-A3FD-7A9916695C0D}">
  <dimension ref="A1:D102"/>
  <sheetViews>
    <sheetView topLeftCell="A34" zoomScale="70" zoomScaleNormal="70" workbookViewId="0">
      <selection activeCell="B80" sqref="B80"/>
    </sheetView>
  </sheetViews>
  <sheetFormatPr defaultRowHeight="18" x14ac:dyDescent="0.45"/>
  <cols>
    <col min="2" max="2" width="159.09765625" customWidth="1"/>
    <col min="3" max="3" width="29.69921875" style="14" customWidth="1"/>
    <col min="4" max="4" width="7.69921875" style="14" customWidth="1"/>
  </cols>
  <sheetData>
    <row r="1" spans="1:4" x14ac:dyDescent="0.45">
      <c r="A1" s="1" t="s">
        <v>0</v>
      </c>
      <c r="B1" s="1"/>
      <c r="C1" s="13" t="s">
        <v>20</v>
      </c>
      <c r="D1" s="6" t="s">
        <v>21</v>
      </c>
    </row>
    <row r="2" spans="1:4" x14ac:dyDescent="0.45">
      <c r="A2" s="11">
        <v>1</v>
      </c>
      <c r="B2" s="11" t="s">
        <v>37</v>
      </c>
      <c r="C2" s="7" t="s">
        <v>40</v>
      </c>
    </row>
    <row r="3" spans="1:4" x14ac:dyDescent="0.45">
      <c r="A3" s="11">
        <v>2</v>
      </c>
      <c r="B3" s="11" t="s">
        <v>38</v>
      </c>
      <c r="C3" s="7" t="s">
        <v>39</v>
      </c>
    </row>
    <row r="4" spans="1:4" x14ac:dyDescent="0.45">
      <c r="A4" s="11">
        <v>3</v>
      </c>
      <c r="B4" s="18" t="s">
        <v>92</v>
      </c>
      <c r="C4" s="7"/>
    </row>
    <row r="5" spans="1:4" x14ac:dyDescent="0.45">
      <c r="A5" s="11">
        <v>4</v>
      </c>
      <c r="B5" s="18" t="s">
        <v>93</v>
      </c>
      <c r="C5" s="7"/>
    </row>
    <row r="6" spans="1:4" x14ac:dyDescent="0.45">
      <c r="A6" s="11">
        <v>5</v>
      </c>
      <c r="B6" s="11" t="s">
        <v>135</v>
      </c>
      <c r="C6" s="7" t="s">
        <v>136</v>
      </c>
    </row>
    <row r="7" spans="1:4" x14ac:dyDescent="0.45">
      <c r="A7" s="11">
        <v>6</v>
      </c>
      <c r="B7" s="11" t="s">
        <v>137</v>
      </c>
      <c r="C7" s="7"/>
    </row>
    <row r="8" spans="1:4" x14ac:dyDescent="0.45">
      <c r="A8" s="11">
        <v>7</v>
      </c>
      <c r="B8" s="11" t="s">
        <v>138</v>
      </c>
      <c r="C8" s="7"/>
    </row>
    <row r="9" spans="1:4" x14ac:dyDescent="0.45">
      <c r="A9" s="11">
        <v>8</v>
      </c>
      <c r="B9" s="11" t="s">
        <v>139</v>
      </c>
      <c r="C9" s="7"/>
    </row>
    <row r="10" spans="1:4" x14ac:dyDescent="0.45">
      <c r="A10" s="11">
        <v>9</v>
      </c>
      <c r="B10" s="11" t="s">
        <v>140</v>
      </c>
      <c r="C10" s="7" t="s">
        <v>141</v>
      </c>
    </row>
    <row r="11" spans="1:4" x14ac:dyDescent="0.45">
      <c r="A11" s="11">
        <v>10</v>
      </c>
      <c r="B11" s="25" t="s">
        <v>142</v>
      </c>
      <c r="C11" s="7" t="s">
        <v>143</v>
      </c>
    </row>
    <row r="12" spans="1:4" x14ac:dyDescent="0.45">
      <c r="A12" s="11">
        <v>11</v>
      </c>
      <c r="B12" s="26" t="s">
        <v>144</v>
      </c>
      <c r="C12" s="7"/>
    </row>
    <row r="13" spans="1:4" x14ac:dyDescent="0.45">
      <c r="A13" s="11">
        <v>12</v>
      </c>
      <c r="B13" s="11" t="s">
        <v>145</v>
      </c>
      <c r="C13" s="7" t="s">
        <v>146</v>
      </c>
    </row>
    <row r="14" spans="1:4" x14ac:dyDescent="0.45">
      <c r="A14" s="11">
        <v>13</v>
      </c>
      <c r="B14" s="11" t="s">
        <v>147</v>
      </c>
      <c r="C14" s="7" t="s">
        <v>148</v>
      </c>
    </row>
    <row r="15" spans="1:4" x14ac:dyDescent="0.45">
      <c r="A15" s="11">
        <v>14</v>
      </c>
      <c r="B15" s="11" t="s">
        <v>149</v>
      </c>
      <c r="C15" s="7" t="s">
        <v>148</v>
      </c>
    </row>
    <row r="16" spans="1:4" x14ac:dyDescent="0.45">
      <c r="A16" s="11">
        <v>15</v>
      </c>
      <c r="B16" s="9" t="s">
        <v>150</v>
      </c>
      <c r="C16" s="7" t="s">
        <v>151</v>
      </c>
    </row>
    <row r="17" spans="1:3" x14ac:dyDescent="0.45">
      <c r="A17" s="83">
        <v>63</v>
      </c>
      <c r="B17" s="83" t="s">
        <v>536</v>
      </c>
      <c r="C17" s="44" t="s">
        <v>540</v>
      </c>
    </row>
    <row r="18" spans="1:3" x14ac:dyDescent="0.45">
      <c r="A18" s="83">
        <v>64</v>
      </c>
      <c r="B18" s="83" t="s">
        <v>537</v>
      </c>
      <c r="C18" s="44" t="s">
        <v>543</v>
      </c>
    </row>
    <row r="19" spans="1:3" x14ac:dyDescent="0.45">
      <c r="A19" s="83">
        <v>65</v>
      </c>
      <c r="B19" s="83" t="s">
        <v>538</v>
      </c>
      <c r="C19" s="44" t="s">
        <v>544</v>
      </c>
    </row>
    <row r="20" spans="1:3" x14ac:dyDescent="0.45">
      <c r="A20" s="83">
        <v>66</v>
      </c>
      <c r="B20" s="83" t="s">
        <v>539</v>
      </c>
      <c r="C20" s="44" t="s">
        <v>542</v>
      </c>
    </row>
    <row r="21" spans="1:3" x14ac:dyDescent="0.45">
      <c r="A21" s="11">
        <v>16</v>
      </c>
      <c r="B21" s="11" t="s">
        <v>234</v>
      </c>
      <c r="C21" s="44" t="s">
        <v>235</v>
      </c>
    </row>
    <row r="22" spans="1:3" x14ac:dyDescent="0.45">
      <c r="A22" s="11">
        <v>17</v>
      </c>
      <c r="B22" s="11" t="s">
        <v>236</v>
      </c>
      <c r="C22" s="44" t="s">
        <v>237</v>
      </c>
    </row>
    <row r="23" spans="1:3" x14ac:dyDescent="0.45">
      <c r="A23" s="11">
        <v>18</v>
      </c>
      <c r="B23" s="11" t="s">
        <v>238</v>
      </c>
      <c r="C23" s="44" t="s">
        <v>239</v>
      </c>
    </row>
    <row r="24" spans="1:3" x14ac:dyDescent="0.45">
      <c r="A24" s="11">
        <v>19</v>
      </c>
      <c r="B24" s="11" t="s">
        <v>240</v>
      </c>
      <c r="C24" s="44" t="s">
        <v>241</v>
      </c>
    </row>
    <row r="25" spans="1:3" x14ac:dyDescent="0.45">
      <c r="A25" s="11">
        <v>20</v>
      </c>
      <c r="B25" s="11" t="s">
        <v>242</v>
      </c>
      <c r="C25" s="44" t="s">
        <v>243</v>
      </c>
    </row>
    <row r="26" spans="1:3" x14ac:dyDescent="0.45">
      <c r="A26" s="11">
        <v>21</v>
      </c>
      <c r="B26" s="11" t="s">
        <v>244</v>
      </c>
      <c r="C26" s="44" t="s">
        <v>245</v>
      </c>
    </row>
    <row r="27" spans="1:3" x14ac:dyDescent="0.45">
      <c r="A27" s="11">
        <v>22</v>
      </c>
      <c r="B27" s="9" t="s">
        <v>246</v>
      </c>
      <c r="C27" s="44" t="s">
        <v>247</v>
      </c>
    </row>
    <row r="28" spans="1:3" x14ac:dyDescent="0.45">
      <c r="A28" s="11">
        <v>23</v>
      </c>
      <c r="B28" s="11" t="s">
        <v>248</v>
      </c>
      <c r="C28" s="45" t="s">
        <v>249</v>
      </c>
    </row>
    <row r="29" spans="1:3" x14ac:dyDescent="0.45">
      <c r="A29" s="11">
        <v>24</v>
      </c>
      <c r="B29" s="11" t="s">
        <v>250</v>
      </c>
      <c r="C29" s="44" t="s">
        <v>251</v>
      </c>
    </row>
    <row r="30" spans="1:3" x14ac:dyDescent="0.45">
      <c r="A30" s="11">
        <v>25</v>
      </c>
      <c r="B30" s="11" t="s">
        <v>252</v>
      </c>
      <c r="C30" s="44" t="s">
        <v>253</v>
      </c>
    </row>
    <row r="31" spans="1:3" x14ac:dyDescent="0.45">
      <c r="A31" s="11">
        <v>26</v>
      </c>
      <c r="B31" s="11" t="s">
        <v>254</v>
      </c>
      <c r="C31" s="44" t="s">
        <v>255</v>
      </c>
    </row>
    <row r="32" spans="1:3" x14ac:dyDescent="0.45">
      <c r="A32" s="11">
        <v>27</v>
      </c>
      <c r="B32" s="11" t="s">
        <v>256</v>
      </c>
      <c r="C32" s="44" t="s">
        <v>257</v>
      </c>
    </row>
    <row r="33" spans="1:3" x14ac:dyDescent="0.45">
      <c r="A33" s="11">
        <v>28</v>
      </c>
      <c r="B33" s="11" t="s">
        <v>258</v>
      </c>
      <c r="C33" s="44" t="s">
        <v>259</v>
      </c>
    </row>
    <row r="34" spans="1:3" x14ac:dyDescent="0.45">
      <c r="A34" s="11">
        <v>29</v>
      </c>
      <c r="B34" s="11" t="s">
        <v>260</v>
      </c>
      <c r="C34" s="45" t="s">
        <v>249</v>
      </c>
    </row>
    <row r="35" spans="1:3" x14ac:dyDescent="0.45">
      <c r="A35" s="11">
        <v>30</v>
      </c>
      <c r="B35" s="11" t="s">
        <v>261</v>
      </c>
      <c r="C35" s="44" t="s">
        <v>262</v>
      </c>
    </row>
    <row r="36" spans="1:3" x14ac:dyDescent="0.45">
      <c r="A36" s="11">
        <v>31</v>
      </c>
      <c r="B36" s="11" t="s">
        <v>263</v>
      </c>
      <c r="C36" s="44" t="s">
        <v>264</v>
      </c>
    </row>
    <row r="37" spans="1:3" x14ac:dyDescent="0.45">
      <c r="A37" s="11">
        <v>32</v>
      </c>
      <c r="B37" s="11" t="s">
        <v>265</v>
      </c>
      <c r="C37" s="46" t="s">
        <v>249</v>
      </c>
    </row>
    <row r="38" spans="1:3" x14ac:dyDescent="0.45">
      <c r="A38" s="11">
        <v>33</v>
      </c>
      <c r="B38" s="11" t="s">
        <v>266</v>
      </c>
      <c r="C38" s="44" t="s">
        <v>267</v>
      </c>
    </row>
    <row r="39" spans="1:3" x14ac:dyDescent="0.45">
      <c r="A39" s="11">
        <v>34</v>
      </c>
      <c r="B39" s="11" t="s">
        <v>268</v>
      </c>
      <c r="C39" s="44" t="s">
        <v>269</v>
      </c>
    </row>
    <row r="40" spans="1:3" x14ac:dyDescent="0.45">
      <c r="A40" s="11">
        <v>35</v>
      </c>
      <c r="B40" s="11" t="s">
        <v>270</v>
      </c>
      <c r="C40" s="44" t="s">
        <v>271</v>
      </c>
    </row>
    <row r="41" spans="1:3" x14ac:dyDescent="0.45">
      <c r="A41" s="11">
        <v>36</v>
      </c>
      <c r="B41" s="11" t="s">
        <v>272</v>
      </c>
      <c r="C41" s="44" t="s">
        <v>273</v>
      </c>
    </row>
    <row r="42" spans="1:3" x14ac:dyDescent="0.45">
      <c r="A42" s="11">
        <v>37</v>
      </c>
      <c r="B42" s="11" t="s">
        <v>274</v>
      </c>
      <c r="C42" s="44" t="s">
        <v>275</v>
      </c>
    </row>
    <row r="43" spans="1:3" x14ac:dyDescent="0.45">
      <c r="A43" s="11">
        <v>38</v>
      </c>
      <c r="B43" s="11" t="s">
        <v>276</v>
      </c>
      <c r="C43" s="44" t="s">
        <v>277</v>
      </c>
    </row>
    <row r="44" spans="1:3" x14ac:dyDescent="0.45">
      <c r="A44" s="11">
        <v>39</v>
      </c>
      <c r="B44" s="11" t="s">
        <v>278</v>
      </c>
      <c r="C44" s="44" t="s">
        <v>279</v>
      </c>
    </row>
    <row r="45" spans="1:3" x14ac:dyDescent="0.45">
      <c r="A45" s="11">
        <v>40</v>
      </c>
      <c r="B45" s="11" t="s">
        <v>280</v>
      </c>
      <c r="C45" s="44" t="s">
        <v>281</v>
      </c>
    </row>
    <row r="46" spans="1:3" x14ac:dyDescent="0.45">
      <c r="A46" s="11">
        <v>41</v>
      </c>
      <c r="B46" s="11" t="s">
        <v>282</v>
      </c>
      <c r="C46" s="44" t="s">
        <v>283</v>
      </c>
    </row>
    <row r="47" spans="1:3" x14ac:dyDescent="0.45">
      <c r="A47" s="11">
        <v>42</v>
      </c>
      <c r="B47" s="11" t="s">
        <v>284</v>
      </c>
      <c r="C47" s="44" t="s">
        <v>285</v>
      </c>
    </row>
    <row r="48" spans="1:3" x14ac:dyDescent="0.45">
      <c r="A48" s="11">
        <v>43</v>
      </c>
      <c r="B48" s="11" t="s">
        <v>286</v>
      </c>
      <c r="C48" s="44" t="s">
        <v>287</v>
      </c>
    </row>
    <row r="49" spans="1:3" x14ac:dyDescent="0.45">
      <c r="A49" s="11">
        <v>44</v>
      </c>
      <c r="B49" s="11" t="s">
        <v>288</v>
      </c>
      <c r="C49" s="44" t="s">
        <v>289</v>
      </c>
    </row>
    <row r="50" spans="1:3" x14ac:dyDescent="0.45">
      <c r="A50" s="11">
        <v>45</v>
      </c>
      <c r="B50" s="11" t="s">
        <v>290</v>
      </c>
      <c r="C50" s="44" t="s">
        <v>291</v>
      </c>
    </row>
    <row r="51" spans="1:3" x14ac:dyDescent="0.45">
      <c r="A51" s="11">
        <v>46</v>
      </c>
      <c r="B51" s="11" t="s">
        <v>292</v>
      </c>
      <c r="C51" s="44" t="s">
        <v>293</v>
      </c>
    </row>
    <row r="52" spans="1:3" x14ac:dyDescent="0.45">
      <c r="A52" s="11">
        <v>47</v>
      </c>
      <c r="B52" s="11" t="s">
        <v>294</v>
      </c>
      <c r="C52" s="44" t="s">
        <v>295</v>
      </c>
    </row>
    <row r="53" spans="1:3" x14ac:dyDescent="0.45">
      <c r="A53" s="11">
        <v>48</v>
      </c>
      <c r="B53" s="11" t="s">
        <v>296</v>
      </c>
      <c r="C53" s="44" t="s">
        <v>297</v>
      </c>
    </row>
    <row r="54" spans="1:3" x14ac:dyDescent="0.45">
      <c r="A54" s="11">
        <v>49</v>
      </c>
      <c r="B54" s="11" t="s">
        <v>298</v>
      </c>
      <c r="C54" s="44" t="s">
        <v>299</v>
      </c>
    </row>
    <row r="55" spans="1:3" x14ac:dyDescent="0.45">
      <c r="A55" s="11">
        <v>50</v>
      </c>
      <c r="B55" s="11" t="s">
        <v>300</v>
      </c>
      <c r="C55" s="44" t="s">
        <v>301</v>
      </c>
    </row>
    <row r="56" spans="1:3" x14ac:dyDescent="0.45">
      <c r="A56" s="11"/>
      <c r="B56" s="11"/>
      <c r="C56" s="44"/>
    </row>
    <row r="57" spans="1:3" x14ac:dyDescent="0.45">
      <c r="A57" s="11">
        <v>51</v>
      </c>
      <c r="B57" s="41" t="s">
        <v>447</v>
      </c>
      <c r="C57" s="44" t="s">
        <v>302</v>
      </c>
    </row>
    <row r="58" spans="1:3" x14ac:dyDescent="0.45">
      <c r="A58" s="11">
        <v>52</v>
      </c>
      <c r="B58" s="41" t="s">
        <v>448</v>
      </c>
      <c r="C58" s="44" t="s">
        <v>303</v>
      </c>
    </row>
    <row r="59" spans="1:3" x14ac:dyDescent="0.45">
      <c r="A59" s="11">
        <v>53</v>
      </c>
      <c r="B59" s="41" t="s">
        <v>449</v>
      </c>
      <c r="C59" s="44" t="s">
        <v>304</v>
      </c>
    </row>
    <row r="60" spans="1:3" x14ac:dyDescent="0.45">
      <c r="A60" s="11">
        <v>54</v>
      </c>
      <c r="B60" s="41" t="s">
        <v>450</v>
      </c>
      <c r="C60" s="44" t="s">
        <v>305</v>
      </c>
    </row>
    <row r="61" spans="1:3" x14ac:dyDescent="0.45">
      <c r="A61" s="11">
        <v>55</v>
      </c>
      <c r="B61" s="41" t="s">
        <v>451</v>
      </c>
      <c r="C61" s="44" t="s">
        <v>306</v>
      </c>
    </row>
    <row r="62" spans="1:3" x14ac:dyDescent="0.45">
      <c r="A62" s="11">
        <v>56</v>
      </c>
      <c r="B62" s="41" t="s">
        <v>452</v>
      </c>
      <c r="C62" s="44" t="s">
        <v>307</v>
      </c>
    </row>
    <row r="63" spans="1:3" x14ac:dyDescent="0.45">
      <c r="A63" s="11">
        <v>57</v>
      </c>
      <c r="B63" s="41" t="s">
        <v>453</v>
      </c>
      <c r="C63" s="44" t="s">
        <v>308</v>
      </c>
    </row>
    <row r="64" spans="1:3" x14ac:dyDescent="0.45">
      <c r="A64" s="11">
        <v>58</v>
      </c>
      <c r="B64" s="41" t="s">
        <v>454</v>
      </c>
      <c r="C64" s="47" t="s">
        <v>249</v>
      </c>
    </row>
    <row r="65" spans="1:3" x14ac:dyDescent="0.45">
      <c r="A65" s="11">
        <v>59</v>
      </c>
      <c r="B65" s="41" t="s">
        <v>455</v>
      </c>
      <c r="C65" s="44" t="s">
        <v>309</v>
      </c>
    </row>
    <row r="66" spans="1:3" x14ac:dyDescent="0.45">
      <c r="A66" s="11">
        <v>60</v>
      </c>
      <c r="B66" s="41" t="s">
        <v>456</v>
      </c>
      <c r="C66" s="44" t="s">
        <v>310</v>
      </c>
    </row>
    <row r="67" spans="1:3" x14ac:dyDescent="0.45">
      <c r="A67" s="11">
        <v>61</v>
      </c>
      <c r="B67" s="41" t="s">
        <v>457</v>
      </c>
      <c r="C67" s="44" t="s">
        <v>267</v>
      </c>
    </row>
    <row r="68" spans="1:3" x14ac:dyDescent="0.45">
      <c r="A68" s="11">
        <v>62</v>
      </c>
      <c r="B68" s="41" t="s">
        <v>458</v>
      </c>
      <c r="C68" s="44" t="s">
        <v>311</v>
      </c>
    </row>
    <row r="69" spans="1:3" x14ac:dyDescent="0.45">
      <c r="A69" s="11">
        <v>63</v>
      </c>
      <c r="B69" s="11" t="s">
        <v>600</v>
      </c>
      <c r="C69" s="7" t="s">
        <v>543</v>
      </c>
    </row>
    <row r="70" spans="1:3" x14ac:dyDescent="0.45">
      <c r="A70" s="11">
        <v>64</v>
      </c>
      <c r="B70" s="11" t="s">
        <v>601</v>
      </c>
      <c r="C70" s="7" t="s">
        <v>602</v>
      </c>
    </row>
    <row r="71" spans="1:3" x14ac:dyDescent="0.45">
      <c r="A71" s="11">
        <v>65</v>
      </c>
      <c r="B71" s="11" t="s">
        <v>603</v>
      </c>
      <c r="C71" s="7" t="s">
        <v>540</v>
      </c>
    </row>
    <row r="72" spans="1:3" x14ac:dyDescent="0.45">
      <c r="A72" s="11">
        <v>66</v>
      </c>
      <c r="B72" s="19" t="s">
        <v>604</v>
      </c>
      <c r="C72" s="7" t="s">
        <v>605</v>
      </c>
    </row>
    <row r="73" spans="1:3" x14ac:dyDescent="0.45">
      <c r="A73" s="11">
        <v>67</v>
      </c>
      <c r="B73" s="11" t="s">
        <v>606</v>
      </c>
      <c r="C73" s="7" t="s">
        <v>607</v>
      </c>
    </row>
    <row r="74" spans="1:3" x14ac:dyDescent="0.45">
      <c r="A74" s="11">
        <v>68</v>
      </c>
      <c r="B74" s="11" t="s">
        <v>608</v>
      </c>
      <c r="C74" s="7" t="s">
        <v>609</v>
      </c>
    </row>
    <row r="75" spans="1:3" x14ac:dyDescent="0.45">
      <c r="A75" s="11">
        <v>69</v>
      </c>
      <c r="B75" s="11" t="s">
        <v>610</v>
      </c>
      <c r="C75" s="7" t="s">
        <v>611</v>
      </c>
    </row>
    <row r="76" spans="1:3" x14ac:dyDescent="0.45">
      <c r="A76" s="11">
        <v>70</v>
      </c>
      <c r="B76" s="11" t="s">
        <v>612</v>
      </c>
      <c r="C76" s="7" t="s">
        <v>613</v>
      </c>
    </row>
    <row r="77" spans="1:3" x14ac:dyDescent="0.45">
      <c r="A77" s="11">
        <v>71</v>
      </c>
      <c r="B77" s="11" t="s">
        <v>614</v>
      </c>
      <c r="C77" s="7" t="s">
        <v>542</v>
      </c>
    </row>
    <row r="78" spans="1:3" x14ac:dyDescent="0.45">
      <c r="A78" s="11">
        <v>72</v>
      </c>
      <c r="B78" s="11" t="s">
        <v>615</v>
      </c>
      <c r="C78" s="7" t="s">
        <v>616</v>
      </c>
    </row>
    <row r="79" spans="1:3" x14ac:dyDescent="0.45">
      <c r="A79" s="11">
        <v>73</v>
      </c>
      <c r="B79" s="11" t="s">
        <v>617</v>
      </c>
      <c r="C79" s="7" t="s">
        <v>618</v>
      </c>
    </row>
    <row r="80" spans="1:3" x14ac:dyDescent="0.45">
      <c r="A80" s="11">
        <v>74</v>
      </c>
      <c r="B80" s="11" t="s">
        <v>619</v>
      </c>
      <c r="C80" s="7" t="s">
        <v>620</v>
      </c>
    </row>
    <row r="81" spans="1:3" x14ac:dyDescent="0.45">
      <c r="A81" s="11">
        <v>75</v>
      </c>
      <c r="B81" s="11" t="s">
        <v>621</v>
      </c>
      <c r="C81" s="7" t="s">
        <v>622</v>
      </c>
    </row>
    <row r="82" spans="1:3" x14ac:dyDescent="0.45">
      <c r="A82" s="11"/>
      <c r="B82" s="11"/>
      <c r="C82" s="7"/>
    </row>
    <row r="83" spans="1:3" x14ac:dyDescent="0.45">
      <c r="A83" s="11"/>
      <c r="B83" s="11"/>
      <c r="C83" s="7"/>
    </row>
    <row r="84" spans="1:3" x14ac:dyDescent="0.45">
      <c r="A84" s="11"/>
      <c r="B84" s="11"/>
      <c r="C84" s="7"/>
    </row>
    <row r="85" spans="1:3" x14ac:dyDescent="0.45">
      <c r="A85" s="11"/>
      <c r="B85" s="11"/>
      <c r="C85" s="7"/>
    </row>
    <row r="86" spans="1:3" x14ac:dyDescent="0.45">
      <c r="A86" s="11"/>
      <c r="B86" s="11"/>
      <c r="C86" s="7"/>
    </row>
    <row r="87" spans="1:3" x14ac:dyDescent="0.45">
      <c r="A87" s="11"/>
      <c r="B87" s="11"/>
      <c r="C87" s="7"/>
    </row>
    <row r="88" spans="1:3" x14ac:dyDescent="0.45">
      <c r="A88" s="11"/>
      <c r="B88" s="11"/>
      <c r="C88" s="7"/>
    </row>
    <row r="89" spans="1:3" x14ac:dyDescent="0.45">
      <c r="A89" s="11"/>
      <c r="B89" s="11"/>
      <c r="C89" s="7"/>
    </row>
    <row r="90" spans="1:3" x14ac:dyDescent="0.45">
      <c r="A90" s="11"/>
      <c r="B90" s="11"/>
      <c r="C90" s="7"/>
    </row>
    <row r="91" spans="1:3" x14ac:dyDescent="0.45">
      <c r="A91" s="11"/>
      <c r="B91" s="11"/>
      <c r="C91" s="7"/>
    </row>
    <row r="92" spans="1:3" x14ac:dyDescent="0.45">
      <c r="A92" s="11"/>
      <c r="B92" s="11"/>
      <c r="C92" s="7"/>
    </row>
    <row r="93" spans="1:3" x14ac:dyDescent="0.45">
      <c r="A93" s="11"/>
      <c r="B93" s="11"/>
      <c r="C93" s="7"/>
    </row>
    <row r="94" spans="1:3" x14ac:dyDescent="0.45">
      <c r="A94" s="11"/>
      <c r="B94" s="11"/>
      <c r="C94" s="7"/>
    </row>
    <row r="95" spans="1:3" x14ac:dyDescent="0.45">
      <c r="A95" s="11"/>
      <c r="B95" s="11"/>
      <c r="C95" s="7"/>
    </row>
    <row r="96" spans="1:3" x14ac:dyDescent="0.45">
      <c r="A96" s="11"/>
      <c r="B96" s="11"/>
      <c r="C96" s="7"/>
    </row>
    <row r="97" spans="1:3" x14ac:dyDescent="0.45">
      <c r="A97" s="11"/>
      <c r="B97" s="11"/>
      <c r="C97" s="7"/>
    </row>
    <row r="98" spans="1:3" x14ac:dyDescent="0.45">
      <c r="A98" s="11"/>
      <c r="B98" s="11"/>
      <c r="C98" s="7"/>
    </row>
    <row r="99" spans="1:3" x14ac:dyDescent="0.45">
      <c r="A99" s="11"/>
      <c r="B99" s="11"/>
      <c r="C99" s="7"/>
    </row>
    <row r="100" spans="1:3" x14ac:dyDescent="0.45">
      <c r="A100" s="11"/>
      <c r="B100" s="11"/>
      <c r="C100" s="7"/>
    </row>
    <row r="101" spans="1:3" x14ac:dyDescent="0.45">
      <c r="A101" s="11"/>
      <c r="B101" s="11"/>
      <c r="C101" s="7"/>
    </row>
    <row r="102" spans="1:3" x14ac:dyDescent="0.45">
      <c r="A102" s="11"/>
      <c r="B102" s="11"/>
      <c r="C102" s="7"/>
    </row>
  </sheetData>
  <phoneticPr fontId="2"/>
  <hyperlinks>
    <hyperlink ref="B4" r:id="rId1" xr:uid="{81D5ECD4-ADE0-4AC6-A0F6-51E2D0C970DC}"/>
    <hyperlink ref="B5" r:id="rId2" xr:uid="{17D1B9E9-B854-46B7-9DC5-6C0563EA79C4}"/>
    <hyperlink ref="C29" r:id="rId3" xr:uid="{C055757C-9567-4349-BE43-07E65DE35E11}"/>
    <hyperlink ref="C27" r:id="rId4" xr:uid="{8A65F559-6377-4A5E-A455-84DDF5E9DA18}"/>
    <hyperlink ref="C26" r:id="rId5" xr:uid="{41F148DD-6C95-45F6-8CED-EF1C194C8155}"/>
    <hyperlink ref="C25" r:id="rId6" xr:uid="{F0E95101-7B9B-4C07-9631-5BB40D7FFA2C}"/>
    <hyperlink ref="C24" r:id="rId7" xr:uid="{C539AD8A-040A-46D2-91A4-7A0549C290FD}"/>
    <hyperlink ref="C23" r:id="rId8" xr:uid="{446C5455-7D0D-416E-B177-604FEAAD05DF}"/>
    <hyperlink ref="C22" r:id="rId9" xr:uid="{F3704651-E96C-4C84-9268-F2F0B89BF223}"/>
    <hyperlink ref="C21" r:id="rId10" xr:uid="{4ED248A4-48FF-41B4-AFD6-DFCE16C3ECF3}"/>
    <hyperlink ref="C46" r:id="rId11" xr:uid="{8CE1C92B-1E71-48A2-8376-11892DBFF1A1}"/>
    <hyperlink ref="C47" r:id="rId12" xr:uid="{9E38218B-292E-41A0-81EB-50EC301D6045}"/>
    <hyperlink ref="C48" r:id="rId13" xr:uid="{9876F525-1742-4C2B-8649-2AA1E936F920}"/>
    <hyperlink ref="C49" r:id="rId14" xr:uid="{C73EE360-4232-4921-BB21-D5302CEDBD8F}"/>
    <hyperlink ref="C50" r:id="rId15" xr:uid="{0A1050D4-5B5D-44B7-AA1E-049AE9D5EA60}"/>
    <hyperlink ref="C51" r:id="rId16" xr:uid="{3CF026E7-EEF1-4E02-9AD3-99B05187A0DF}"/>
    <hyperlink ref="C52" r:id="rId17" xr:uid="{51A42DC8-5831-4F5B-AE6D-1221B62EDE71}"/>
    <hyperlink ref="C53" r:id="rId18" xr:uid="{4FDBF156-E379-4E59-A805-3462A9B8F912}"/>
    <hyperlink ref="C54" r:id="rId19" xr:uid="{A0F9EE1D-E356-49BE-B6B1-77BC97B79265}"/>
    <hyperlink ref="C55" r:id="rId20" xr:uid="{8E9E4EF8-7BA6-417A-AC94-CAA14A790D92}"/>
    <hyperlink ref="C45" r:id="rId21" xr:uid="{C895AC55-F562-4968-A4F5-B22C7A18D409}"/>
    <hyperlink ref="C44" r:id="rId22" xr:uid="{C03FB17F-4260-4A73-A3E6-60594ABA4303}"/>
    <hyperlink ref="C43" r:id="rId23" xr:uid="{E429ACCA-2EF2-4BED-9CD4-7134957AF940}"/>
    <hyperlink ref="C42" r:id="rId24" xr:uid="{2531A40B-A911-4D05-82E0-C1FF42D8E497}"/>
    <hyperlink ref="C41" r:id="rId25" xr:uid="{BF27694B-3F8E-4947-8302-DD415B83DAC3}"/>
    <hyperlink ref="C40" r:id="rId26" xr:uid="{DB25C9A6-F259-45D1-BA0F-394DF6BD4347}"/>
    <hyperlink ref="C39" r:id="rId27" xr:uid="{422AEB34-6837-4F19-A074-1252D1477C36}"/>
    <hyperlink ref="C33" r:id="rId28" xr:uid="{92C30261-67C2-454D-A43D-0F1B17AECDE9}"/>
    <hyperlink ref="C32" r:id="rId29" xr:uid="{5A5A350E-A593-4A7C-A91D-65A0F208A7DE}"/>
    <hyperlink ref="C31" r:id="rId30" xr:uid="{FA28C320-DFF8-4AD5-970A-488A3221ED8D}"/>
    <hyperlink ref="C30" r:id="rId31" xr:uid="{0E56C6E3-C519-4B0E-B392-27061614E538}"/>
    <hyperlink ref="C38" r:id="rId32" xr:uid="{16F4D720-91F1-40F5-BEA0-C374A09FE416}"/>
    <hyperlink ref="C36" r:id="rId33" xr:uid="{5C116E21-E21C-4BD6-B221-79046EBEFFB4}"/>
    <hyperlink ref="C35" r:id="rId34" xr:uid="{3D43E942-0727-45D9-A1F3-4AF43A358462}"/>
    <hyperlink ref="C58" r:id="rId35" xr:uid="{D2072356-FED6-486F-AFEF-44808D330526}"/>
    <hyperlink ref="C59" r:id="rId36" xr:uid="{5F992CD3-73D1-4285-9288-DB183AF42970}"/>
    <hyperlink ref="C60" r:id="rId37" xr:uid="{AB27E4C9-D651-46C8-B145-F6976125D884}"/>
    <hyperlink ref="C61" r:id="rId38" xr:uid="{601BC812-FA30-44D5-BC77-C3F67DFE68E8}"/>
    <hyperlink ref="C62" r:id="rId39" xr:uid="{4FE3D05D-5FE5-4785-A9F3-C80B361EA146}"/>
    <hyperlink ref="C57" r:id="rId40" xr:uid="{25DE5E3B-2371-4190-95A4-63AECCE4C40A}"/>
    <hyperlink ref="C63" r:id="rId41" xr:uid="{ED193849-A0FC-4C46-9439-EEEBCABB1C45}"/>
    <hyperlink ref="C65" r:id="rId42" xr:uid="{72E6A38F-25AA-46E6-B7C2-E4076F409D30}"/>
    <hyperlink ref="C66" r:id="rId43" xr:uid="{67BA8287-7093-4C64-B56A-6B25A877ED88}"/>
    <hyperlink ref="C67" r:id="rId44" xr:uid="{DDA10AC3-4B5B-4D19-804C-E8CF404FE46A}"/>
    <hyperlink ref="C68" r:id="rId45" xr:uid="{CFD59C82-3B48-43E6-A589-3E571FB3D655}"/>
  </hyperlinks>
  <pageMargins left="0.7" right="0.7" top="0.75" bottom="0.75" header="0.3" footer="0.3"/>
  <pageSetup paperSize="9" orientation="portrait" r:id="rId4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9FC90-8970-4D7F-9FBE-1119619E6BB8}">
  <dimension ref="A1:AA96"/>
  <sheetViews>
    <sheetView zoomScale="55" zoomScaleNormal="55" workbookViewId="0">
      <pane xSplit="1" ySplit="1" topLeftCell="B2" activePane="bottomRight" state="frozen"/>
      <selection pane="topRight" activeCell="B1" sqref="B1"/>
      <selection pane="bottomLeft" activeCell="A2" sqref="A2"/>
      <selection pane="bottomRight" activeCell="M13" sqref="M13"/>
    </sheetView>
  </sheetViews>
  <sheetFormatPr defaultRowHeight="18" x14ac:dyDescent="0.45"/>
  <cols>
    <col min="2" max="2" width="15.19921875" customWidth="1"/>
    <col min="10" max="10" width="18.8984375" customWidth="1"/>
    <col min="11" max="12" width="8.69921875" customWidth="1"/>
    <col min="13" max="13" width="14.59765625" customWidth="1"/>
    <col min="15" max="15" width="20.59765625" customWidth="1"/>
    <col min="18" max="25" width="8.796875" customWidth="1"/>
  </cols>
  <sheetData>
    <row r="1" spans="1:27" x14ac:dyDescent="0.45">
      <c r="A1" s="1" t="s">
        <v>0</v>
      </c>
      <c r="B1" s="61" t="s">
        <v>9</v>
      </c>
      <c r="C1" s="53" t="s">
        <v>363</v>
      </c>
      <c r="D1" s="61" t="s">
        <v>22</v>
      </c>
      <c r="E1" s="61" t="s">
        <v>25</v>
      </c>
      <c r="F1" s="61" t="s">
        <v>382</v>
      </c>
      <c r="G1" s="1" t="s">
        <v>15</v>
      </c>
      <c r="H1" s="1" t="s">
        <v>13</v>
      </c>
      <c r="I1" s="1" t="s">
        <v>14</v>
      </c>
      <c r="J1" s="61" t="s">
        <v>19</v>
      </c>
      <c r="K1" s="1" t="s">
        <v>16</v>
      </c>
      <c r="L1" s="1" t="s">
        <v>18</v>
      </c>
      <c r="M1" s="61" t="s">
        <v>1</v>
      </c>
      <c r="N1" s="61" t="s">
        <v>2</v>
      </c>
      <c r="O1" s="2" t="s">
        <v>3</v>
      </c>
      <c r="P1" s="3"/>
      <c r="Q1" s="4" t="s">
        <v>23</v>
      </c>
      <c r="R1" s="4" t="s">
        <v>24</v>
      </c>
      <c r="S1" s="4" t="s">
        <v>638</v>
      </c>
      <c r="T1" s="4" t="s">
        <v>639</v>
      </c>
      <c r="U1" s="4" t="s">
        <v>640</v>
      </c>
      <c r="V1" s="4" t="s">
        <v>641</v>
      </c>
      <c r="W1" s="4" t="s">
        <v>642</v>
      </c>
      <c r="X1" s="4" t="s">
        <v>643</v>
      </c>
      <c r="Y1" s="4" t="s">
        <v>644</v>
      </c>
      <c r="Z1" s="5" t="s">
        <v>12</v>
      </c>
      <c r="AA1" s="6" t="s">
        <v>4</v>
      </c>
    </row>
    <row r="2" spans="1:27" x14ac:dyDescent="0.45">
      <c r="A2" s="16">
        <v>1</v>
      </c>
      <c r="B2" s="77" t="s">
        <v>526</v>
      </c>
      <c r="C2" s="16">
        <v>300</v>
      </c>
      <c r="D2" s="16">
        <v>3</v>
      </c>
      <c r="E2" s="7">
        <v>1.0000000000000001E-5</v>
      </c>
      <c r="F2" s="78">
        <v>3000000</v>
      </c>
      <c r="G2" s="7" t="e">
        <f>NA()</f>
        <v>#N/A</v>
      </c>
      <c r="H2" s="7" t="e">
        <f>NA()</f>
        <v>#N/A</v>
      </c>
      <c r="I2" s="7" t="e">
        <f>NA()</f>
        <v>#N/A</v>
      </c>
      <c r="J2" s="77" t="s">
        <v>527</v>
      </c>
      <c r="K2" s="7" t="e">
        <f>NA()</f>
        <v>#N/A</v>
      </c>
      <c r="L2" s="77" t="s">
        <v>522</v>
      </c>
      <c r="M2" s="16" t="s">
        <v>31</v>
      </c>
      <c r="N2" s="16">
        <v>2021</v>
      </c>
      <c r="O2" s="17" t="s">
        <v>60</v>
      </c>
      <c r="P2" s="9"/>
      <c r="Q2" s="10" t="e">
        <f>IF(ISERROR(SEARCH("*Japan*",M2)),D2,NA())</f>
        <v>#N/A</v>
      </c>
      <c r="R2" s="11">
        <f t="shared" ref="R2:R34" si="0">IF(ISERROR(SEARCH("*Japan*",M2)),NA(),D2)</f>
        <v>3</v>
      </c>
      <c r="S2" s="11" t="e">
        <f>IF(ISBLANK(D2),NA(),IF(ISERROR(SEARCH("*SBD*",M2)),NA(),D2))</f>
        <v>#N/A</v>
      </c>
      <c r="T2" s="11">
        <f>IF(ISBLANK(D2),NA(),IF(ISERROR(SEARCH("*FMBD*",M2)),NA(),D2))</f>
        <v>3</v>
      </c>
      <c r="U2" s="11" t="e">
        <f>IF(ISBLANK(D2),NA(),IF(ISERROR(SEARCH("*C-MOS*",M2)),NA(),D2))</f>
        <v>#N/A</v>
      </c>
      <c r="V2" s="11" t="e">
        <f>IF(ISBLANK(D2),NA(),IF(ISERROR(SEARCH("*RTD*",M2)),NA(),D2))</f>
        <v>#N/A</v>
      </c>
      <c r="W2" s="11" t="e">
        <f>IF(ISBLANK(D2),NA(),IF(ISERROR(SEARCH("*GaN*",M2)),NA(),D2))</f>
        <v>#N/A</v>
      </c>
      <c r="X2" s="11" t="e">
        <f>IF(ISBLANK(D2),NA(),IF(ISERROR(SEARCH("*BWD*",M2)),NA(),D2))</f>
        <v>#N/A</v>
      </c>
      <c r="Y2" s="11" t="e">
        <f>IF(ISBLANK(D2),NA(),IF(ISERROR(SEARCH("*GaAs HEMT*",M2)),NA(),D2))</f>
        <v>#N/A</v>
      </c>
      <c r="Z2" s="11"/>
      <c r="AA2" s="6" t="s">
        <v>5</v>
      </c>
    </row>
    <row r="3" spans="1:27" x14ac:dyDescent="0.45">
      <c r="A3" s="16">
        <v>1</v>
      </c>
      <c r="B3" s="77" t="s">
        <v>526</v>
      </c>
      <c r="C3" s="16">
        <v>510</v>
      </c>
      <c r="D3" s="16">
        <v>7</v>
      </c>
      <c r="E3" s="7">
        <v>1.0000000000000001E-5</v>
      </c>
      <c r="F3" s="78">
        <v>1200000</v>
      </c>
      <c r="G3" s="7" t="e">
        <f>NA()</f>
        <v>#N/A</v>
      </c>
      <c r="H3" s="7" t="e">
        <f>NA()</f>
        <v>#N/A</v>
      </c>
      <c r="I3" s="7" t="e">
        <f>NA()</f>
        <v>#N/A</v>
      </c>
      <c r="J3" s="77" t="s">
        <v>527</v>
      </c>
      <c r="K3" s="7" t="e">
        <f>NA()</f>
        <v>#N/A</v>
      </c>
      <c r="L3" s="77" t="s">
        <v>522</v>
      </c>
      <c r="M3" s="16" t="s">
        <v>31</v>
      </c>
      <c r="N3" s="16">
        <v>2021</v>
      </c>
      <c r="O3" s="17" t="s">
        <v>60</v>
      </c>
      <c r="P3" s="9"/>
      <c r="Q3" s="10" t="e">
        <f t="shared" ref="Q3:Q34" si="1">IF(ISERROR(SEARCH("*Japan*",M3)),D3,NA())</f>
        <v>#N/A</v>
      </c>
      <c r="R3" s="11">
        <f t="shared" si="0"/>
        <v>7</v>
      </c>
      <c r="S3" s="11" t="e">
        <f t="shared" ref="S3:S66" si="2">IF(ISBLANK(D3),NA(),IF(ISERROR(SEARCH("*SBD*",M3)),NA(),D3))</f>
        <v>#N/A</v>
      </c>
      <c r="T3" s="11">
        <f t="shared" ref="T3:T66" si="3">IF(ISBLANK(D3),NA(),IF(ISERROR(SEARCH("*FMBD*",M3)),NA(),D3))</f>
        <v>7</v>
      </c>
      <c r="U3" s="11" t="e">
        <f t="shared" ref="U3:U66" si="4">IF(ISBLANK(D3),NA(),IF(ISERROR(SEARCH("*C-MOS*",M3)),NA(),D3))</f>
        <v>#N/A</v>
      </c>
      <c r="V3" s="11" t="e">
        <f t="shared" ref="V3:V66" si="5">IF(ISBLANK(D3),NA(),IF(ISERROR(SEARCH("*RTD*",M3)),NA(),D3))</f>
        <v>#N/A</v>
      </c>
      <c r="W3" s="11" t="e">
        <f t="shared" ref="W3:W66" si="6">IF(ISBLANK(D3),NA(),IF(ISERROR(SEARCH("*GaN*",M3)),NA(),D3))</f>
        <v>#N/A</v>
      </c>
      <c r="X3" s="11" t="e">
        <f t="shared" ref="X3:X66" si="7">IF(ISBLANK(D3),NA(),IF(ISERROR(SEARCH("*BWD*",M3)),NA(),D3))</f>
        <v>#N/A</v>
      </c>
      <c r="Y3" s="11" t="e">
        <f t="shared" ref="Y3:Y66" si="8">IF(ISBLANK(D3),NA(),IF(ISERROR(SEARCH("*GaAs HEMT*",M3)),NA(),D3))</f>
        <v>#N/A</v>
      </c>
      <c r="Z3" s="11"/>
    </row>
    <row r="4" spans="1:27" x14ac:dyDescent="0.45">
      <c r="A4" s="16">
        <v>1</v>
      </c>
      <c r="B4" s="77" t="s">
        <v>526</v>
      </c>
      <c r="C4" s="16">
        <v>1000</v>
      </c>
      <c r="D4" s="16">
        <v>21</v>
      </c>
      <c r="E4" s="7">
        <v>1.0000000000000001E-5</v>
      </c>
      <c r="F4" s="78">
        <v>400000</v>
      </c>
      <c r="G4" s="7" t="e">
        <f>NA()</f>
        <v>#N/A</v>
      </c>
      <c r="H4" s="7" t="e">
        <f>NA()</f>
        <v>#N/A</v>
      </c>
      <c r="I4" s="7" t="e">
        <f>NA()</f>
        <v>#N/A</v>
      </c>
      <c r="J4" s="77" t="s">
        <v>527</v>
      </c>
      <c r="K4" s="7" t="e">
        <f>NA()</f>
        <v>#N/A</v>
      </c>
      <c r="L4" s="77" t="s">
        <v>522</v>
      </c>
      <c r="M4" s="16" t="s">
        <v>31</v>
      </c>
      <c r="N4" s="16">
        <v>2021</v>
      </c>
      <c r="O4" s="17" t="s">
        <v>60</v>
      </c>
      <c r="P4" s="9"/>
      <c r="Q4" s="10" t="e">
        <f t="shared" si="1"/>
        <v>#N/A</v>
      </c>
      <c r="R4" s="11">
        <f t="shared" si="0"/>
        <v>21</v>
      </c>
      <c r="S4" s="11" t="e">
        <f t="shared" si="2"/>
        <v>#N/A</v>
      </c>
      <c r="T4" s="11">
        <f t="shared" si="3"/>
        <v>21</v>
      </c>
      <c r="U4" s="11" t="e">
        <f t="shared" si="4"/>
        <v>#N/A</v>
      </c>
      <c r="V4" s="11" t="e">
        <f t="shared" si="5"/>
        <v>#N/A</v>
      </c>
      <c r="W4" s="11" t="e">
        <f t="shared" si="6"/>
        <v>#N/A</v>
      </c>
      <c r="X4" s="11" t="e">
        <f t="shared" si="7"/>
        <v>#N/A</v>
      </c>
      <c r="Y4" s="11" t="e">
        <f t="shared" si="8"/>
        <v>#N/A</v>
      </c>
      <c r="Z4" s="11"/>
    </row>
    <row r="5" spans="1:27" x14ac:dyDescent="0.45">
      <c r="A5" s="16">
        <v>2</v>
      </c>
      <c r="B5" s="77" t="s">
        <v>528</v>
      </c>
      <c r="C5" s="16">
        <v>100</v>
      </c>
      <c r="D5" s="16">
        <v>7</v>
      </c>
      <c r="E5" s="7">
        <v>1E-3</v>
      </c>
      <c r="F5" s="42">
        <v>22000</v>
      </c>
      <c r="G5" s="7" t="e">
        <f>NA()</f>
        <v>#N/A</v>
      </c>
      <c r="H5" s="7" t="e">
        <f>NA()</f>
        <v>#N/A</v>
      </c>
      <c r="I5" s="7" t="e">
        <f>NA()</f>
        <v>#N/A</v>
      </c>
      <c r="J5" s="77" t="s">
        <v>529</v>
      </c>
      <c r="K5" s="7" t="e">
        <f>NA()</f>
        <v>#N/A</v>
      </c>
      <c r="L5" s="77" t="s">
        <v>522</v>
      </c>
      <c r="M5" s="16" t="s">
        <v>32</v>
      </c>
      <c r="N5" s="16">
        <v>2019</v>
      </c>
      <c r="O5" s="17" t="s">
        <v>60</v>
      </c>
      <c r="P5" s="9"/>
      <c r="Q5" s="10">
        <f t="shared" si="1"/>
        <v>7</v>
      </c>
      <c r="R5" s="11" t="e">
        <f t="shared" si="0"/>
        <v>#N/A</v>
      </c>
      <c r="S5" s="11">
        <f t="shared" si="2"/>
        <v>7</v>
      </c>
      <c r="T5" s="11" t="e">
        <f t="shared" si="3"/>
        <v>#N/A</v>
      </c>
      <c r="U5" s="11" t="e">
        <f t="shared" si="4"/>
        <v>#N/A</v>
      </c>
      <c r="V5" s="11" t="e">
        <f t="shared" si="5"/>
        <v>#N/A</v>
      </c>
      <c r="W5" s="11" t="e">
        <f t="shared" si="6"/>
        <v>#N/A</v>
      </c>
      <c r="X5" s="11" t="e">
        <f t="shared" si="7"/>
        <v>#N/A</v>
      </c>
      <c r="Y5" s="11" t="e">
        <f t="shared" si="8"/>
        <v>#N/A</v>
      </c>
      <c r="Z5" s="11"/>
    </row>
    <row r="6" spans="1:27" x14ac:dyDescent="0.45">
      <c r="A6" s="16">
        <v>2</v>
      </c>
      <c r="B6" s="77" t="s">
        <v>528</v>
      </c>
      <c r="C6" s="77">
        <v>1000</v>
      </c>
      <c r="D6" s="16">
        <v>100</v>
      </c>
      <c r="E6" s="7">
        <v>1E-3</v>
      </c>
      <c r="F6" s="42">
        <v>1100</v>
      </c>
      <c r="G6" s="7" t="e">
        <f>NA()</f>
        <v>#N/A</v>
      </c>
      <c r="H6" s="7" t="e">
        <f>NA()</f>
        <v>#N/A</v>
      </c>
      <c r="I6" s="7" t="e">
        <f>NA()</f>
        <v>#N/A</v>
      </c>
      <c r="J6" s="77" t="s">
        <v>529</v>
      </c>
      <c r="K6" s="7" t="e">
        <f>NA()</f>
        <v>#N/A</v>
      </c>
      <c r="L6" s="77" t="s">
        <v>522</v>
      </c>
      <c r="M6" s="16" t="s">
        <v>32</v>
      </c>
      <c r="N6" s="16">
        <v>2019</v>
      </c>
      <c r="O6" s="17" t="s">
        <v>60</v>
      </c>
      <c r="P6" s="9"/>
      <c r="Q6" s="10">
        <f t="shared" si="1"/>
        <v>100</v>
      </c>
      <c r="R6" s="11" t="e">
        <f t="shared" si="0"/>
        <v>#N/A</v>
      </c>
      <c r="S6" s="11">
        <f t="shared" si="2"/>
        <v>100</v>
      </c>
      <c r="T6" s="11" t="e">
        <f t="shared" si="3"/>
        <v>#N/A</v>
      </c>
      <c r="U6" s="11" t="e">
        <f t="shared" si="4"/>
        <v>#N/A</v>
      </c>
      <c r="V6" s="11" t="e">
        <f t="shared" si="5"/>
        <v>#N/A</v>
      </c>
      <c r="W6" s="11" t="e">
        <f t="shared" si="6"/>
        <v>#N/A</v>
      </c>
      <c r="X6" s="11" t="e">
        <f t="shared" si="7"/>
        <v>#N/A</v>
      </c>
      <c r="Y6" s="11" t="e">
        <f t="shared" si="8"/>
        <v>#N/A</v>
      </c>
      <c r="Z6" s="11"/>
    </row>
    <row r="7" spans="1:27" x14ac:dyDescent="0.45">
      <c r="A7" s="16">
        <v>3</v>
      </c>
      <c r="B7" s="77" t="s">
        <v>530</v>
      </c>
      <c r="C7" s="16">
        <v>10</v>
      </c>
      <c r="D7" s="16">
        <v>41</v>
      </c>
      <c r="E7" s="42">
        <v>40</v>
      </c>
      <c r="F7" s="42">
        <v>200</v>
      </c>
      <c r="G7" s="7" t="e">
        <f>NA()</f>
        <v>#N/A</v>
      </c>
      <c r="H7" s="7" t="e">
        <f>NA()</f>
        <v>#N/A</v>
      </c>
      <c r="I7" s="7" t="e">
        <f>NA()</f>
        <v>#N/A</v>
      </c>
      <c r="J7" s="16" t="s">
        <v>29</v>
      </c>
      <c r="K7" s="7" t="e">
        <f>NA()</f>
        <v>#N/A</v>
      </c>
      <c r="L7" s="77" t="s">
        <v>522</v>
      </c>
      <c r="M7" s="16" t="s">
        <v>33</v>
      </c>
      <c r="N7" s="16">
        <v>2022</v>
      </c>
      <c r="O7" s="80" t="s">
        <v>531</v>
      </c>
      <c r="P7" s="9"/>
      <c r="Q7" s="10">
        <f t="shared" si="1"/>
        <v>41</v>
      </c>
      <c r="R7" s="11" t="e">
        <f t="shared" si="0"/>
        <v>#N/A</v>
      </c>
      <c r="S7" s="11">
        <f t="shared" si="2"/>
        <v>41</v>
      </c>
      <c r="T7" s="11" t="e">
        <f t="shared" si="3"/>
        <v>#N/A</v>
      </c>
      <c r="U7" s="11" t="e">
        <f t="shared" si="4"/>
        <v>#N/A</v>
      </c>
      <c r="V7" s="11" t="e">
        <f t="shared" si="5"/>
        <v>#N/A</v>
      </c>
      <c r="W7" s="11" t="e">
        <f t="shared" si="6"/>
        <v>#N/A</v>
      </c>
      <c r="X7" s="11" t="e">
        <f t="shared" si="7"/>
        <v>#N/A</v>
      </c>
      <c r="Y7" s="11" t="e">
        <f t="shared" si="8"/>
        <v>#N/A</v>
      </c>
      <c r="Z7" s="11"/>
    </row>
    <row r="8" spans="1:27" x14ac:dyDescent="0.45">
      <c r="A8" s="16">
        <v>3</v>
      </c>
      <c r="B8" s="77" t="s">
        <v>530</v>
      </c>
      <c r="C8" s="16">
        <v>1000</v>
      </c>
      <c r="D8" s="16">
        <v>102</v>
      </c>
      <c r="E8" s="42">
        <v>40</v>
      </c>
      <c r="F8" s="42">
        <v>80</v>
      </c>
      <c r="G8" s="7" t="e">
        <f>NA()</f>
        <v>#N/A</v>
      </c>
      <c r="H8" s="7" t="e">
        <f>NA()</f>
        <v>#N/A</v>
      </c>
      <c r="I8" s="7" t="e">
        <f>NA()</f>
        <v>#N/A</v>
      </c>
      <c r="J8" s="16" t="s">
        <v>29</v>
      </c>
      <c r="K8" s="7" t="e">
        <f>NA()</f>
        <v>#N/A</v>
      </c>
      <c r="L8" s="77" t="s">
        <v>522</v>
      </c>
      <c r="M8" s="16" t="s">
        <v>33</v>
      </c>
      <c r="N8" s="16">
        <v>2022</v>
      </c>
      <c r="O8" s="80" t="s">
        <v>531</v>
      </c>
      <c r="P8" s="9"/>
      <c r="Q8" s="10">
        <f t="shared" si="1"/>
        <v>102</v>
      </c>
      <c r="R8" s="11" t="e">
        <f t="shared" si="0"/>
        <v>#N/A</v>
      </c>
      <c r="S8" s="11">
        <f t="shared" si="2"/>
        <v>102</v>
      </c>
      <c r="T8" s="11" t="e">
        <f t="shared" si="3"/>
        <v>#N/A</v>
      </c>
      <c r="U8" s="11" t="e">
        <f t="shared" si="4"/>
        <v>#N/A</v>
      </c>
      <c r="V8" s="11" t="e">
        <f t="shared" si="5"/>
        <v>#N/A</v>
      </c>
      <c r="W8" s="11" t="e">
        <f t="shared" si="6"/>
        <v>#N/A</v>
      </c>
      <c r="X8" s="11" t="e">
        <f t="shared" si="7"/>
        <v>#N/A</v>
      </c>
      <c r="Y8" s="11" t="e">
        <f t="shared" si="8"/>
        <v>#N/A</v>
      </c>
      <c r="Z8" s="11"/>
    </row>
    <row r="9" spans="1:27" x14ac:dyDescent="0.45">
      <c r="A9" s="7"/>
      <c r="B9" s="7"/>
      <c r="C9" s="7"/>
      <c r="D9" s="7"/>
      <c r="E9" s="7"/>
      <c r="F9" s="7"/>
      <c r="G9" s="7"/>
      <c r="H9" s="7"/>
      <c r="I9" s="7"/>
      <c r="J9" s="7"/>
      <c r="K9" s="7"/>
      <c r="L9" s="7"/>
      <c r="M9" s="7"/>
      <c r="N9" s="7"/>
      <c r="O9" s="8"/>
      <c r="P9" s="9"/>
      <c r="Q9" s="10">
        <f t="shared" si="1"/>
        <v>0</v>
      </c>
      <c r="R9" s="11" t="e">
        <f t="shared" si="0"/>
        <v>#N/A</v>
      </c>
      <c r="S9" s="11" t="e">
        <f t="shared" si="2"/>
        <v>#N/A</v>
      </c>
      <c r="T9" s="11" t="e">
        <f t="shared" si="3"/>
        <v>#N/A</v>
      </c>
      <c r="U9" s="11" t="e">
        <f t="shared" si="4"/>
        <v>#N/A</v>
      </c>
      <c r="V9" s="11" t="e">
        <f t="shared" si="5"/>
        <v>#N/A</v>
      </c>
      <c r="W9" s="11" t="e">
        <f t="shared" si="6"/>
        <v>#N/A</v>
      </c>
      <c r="X9" s="11" t="e">
        <f t="shared" si="7"/>
        <v>#N/A</v>
      </c>
      <c r="Y9" s="11" t="e">
        <f t="shared" si="8"/>
        <v>#N/A</v>
      </c>
      <c r="Z9" s="11"/>
    </row>
    <row r="10" spans="1:27" x14ac:dyDescent="0.45">
      <c r="A10" s="7"/>
      <c r="B10" s="7"/>
      <c r="C10" s="7"/>
      <c r="D10" s="7"/>
      <c r="E10" s="7"/>
      <c r="F10" s="7"/>
      <c r="G10" s="7"/>
      <c r="H10" s="7"/>
      <c r="I10" s="7"/>
      <c r="J10" s="7"/>
      <c r="K10" s="7"/>
      <c r="L10" s="7"/>
      <c r="M10" s="7"/>
      <c r="N10" s="7"/>
      <c r="O10" s="8"/>
      <c r="P10" s="9"/>
      <c r="Q10" s="10">
        <f t="shared" si="1"/>
        <v>0</v>
      </c>
      <c r="R10" s="11" t="e">
        <f t="shared" si="0"/>
        <v>#N/A</v>
      </c>
      <c r="S10" s="11" t="e">
        <f t="shared" si="2"/>
        <v>#N/A</v>
      </c>
      <c r="T10" s="11" t="e">
        <f t="shared" si="3"/>
        <v>#N/A</v>
      </c>
      <c r="U10" s="11" t="e">
        <f t="shared" si="4"/>
        <v>#N/A</v>
      </c>
      <c r="V10" s="11" t="e">
        <f t="shared" si="5"/>
        <v>#N/A</v>
      </c>
      <c r="W10" s="11" t="e">
        <f t="shared" si="6"/>
        <v>#N/A</v>
      </c>
      <c r="X10" s="11" t="e">
        <f t="shared" si="7"/>
        <v>#N/A</v>
      </c>
      <c r="Y10" s="11" t="e">
        <f t="shared" si="8"/>
        <v>#N/A</v>
      </c>
      <c r="Z10" s="11"/>
    </row>
    <row r="11" spans="1:27" x14ac:dyDescent="0.45">
      <c r="A11" s="16">
        <v>3</v>
      </c>
      <c r="B11" s="7" t="s">
        <v>42</v>
      </c>
      <c r="C11" s="42">
        <v>62.5</v>
      </c>
      <c r="D11" s="7">
        <v>3.4</v>
      </c>
      <c r="E11" s="42">
        <v>10</v>
      </c>
      <c r="F11" s="42">
        <v>2400</v>
      </c>
      <c r="G11" s="7" t="e">
        <f>NA()</f>
        <v>#N/A</v>
      </c>
      <c r="H11" s="7" t="e">
        <f>NA()</f>
        <v>#N/A</v>
      </c>
      <c r="I11" s="7" t="e">
        <f>NA()</f>
        <v>#N/A</v>
      </c>
      <c r="J11" s="7" t="s">
        <v>58</v>
      </c>
      <c r="K11" s="7" t="e">
        <f>NA()</f>
        <v>#N/A</v>
      </c>
      <c r="L11" s="42" t="s">
        <v>521</v>
      </c>
      <c r="M11" s="16" t="s">
        <v>33</v>
      </c>
      <c r="N11" s="16">
        <v>2022</v>
      </c>
      <c r="O11" s="17" t="s">
        <v>59</v>
      </c>
      <c r="P11" s="9"/>
      <c r="Q11" s="10">
        <f t="shared" si="1"/>
        <v>3.4</v>
      </c>
      <c r="R11" s="11" t="e">
        <f t="shared" si="0"/>
        <v>#N/A</v>
      </c>
      <c r="S11" s="11">
        <f t="shared" si="2"/>
        <v>3.4</v>
      </c>
      <c r="T11" s="11" t="e">
        <f t="shared" si="3"/>
        <v>#N/A</v>
      </c>
      <c r="U11" s="11" t="e">
        <f t="shared" si="4"/>
        <v>#N/A</v>
      </c>
      <c r="V11" s="11" t="e">
        <f t="shared" si="5"/>
        <v>#N/A</v>
      </c>
      <c r="W11" s="11" t="e">
        <f t="shared" si="6"/>
        <v>#N/A</v>
      </c>
      <c r="X11" s="11" t="e">
        <f t="shared" si="7"/>
        <v>#N/A</v>
      </c>
      <c r="Y11" s="11" t="e">
        <f t="shared" si="8"/>
        <v>#N/A</v>
      </c>
      <c r="Z11" s="11"/>
    </row>
    <row r="12" spans="1:27" x14ac:dyDescent="0.45">
      <c r="A12" s="16">
        <v>3</v>
      </c>
      <c r="B12" s="7" t="s">
        <v>43</v>
      </c>
      <c r="C12" s="42">
        <v>75</v>
      </c>
      <c r="D12" s="7">
        <v>3.5</v>
      </c>
      <c r="E12" s="42">
        <v>12</v>
      </c>
      <c r="F12" s="42">
        <v>2300</v>
      </c>
      <c r="G12" s="7" t="e">
        <f>NA()</f>
        <v>#N/A</v>
      </c>
      <c r="H12" s="7" t="e">
        <f>NA()</f>
        <v>#N/A</v>
      </c>
      <c r="I12" s="7" t="e">
        <f>NA()</f>
        <v>#N/A</v>
      </c>
      <c r="J12" s="7" t="s">
        <v>58</v>
      </c>
      <c r="K12" s="7" t="e">
        <f>NA()</f>
        <v>#N/A</v>
      </c>
      <c r="L12" s="42" t="s">
        <v>521</v>
      </c>
      <c r="M12" s="16" t="s">
        <v>33</v>
      </c>
      <c r="N12" s="16">
        <v>2022</v>
      </c>
      <c r="O12" s="17" t="s">
        <v>59</v>
      </c>
      <c r="P12" s="9"/>
      <c r="Q12" s="10">
        <f t="shared" si="1"/>
        <v>3.5</v>
      </c>
      <c r="R12" s="11" t="e">
        <f t="shared" si="0"/>
        <v>#N/A</v>
      </c>
      <c r="S12" s="11">
        <f t="shared" si="2"/>
        <v>3.5</v>
      </c>
      <c r="T12" s="11" t="e">
        <f t="shared" si="3"/>
        <v>#N/A</v>
      </c>
      <c r="U12" s="11" t="e">
        <f t="shared" si="4"/>
        <v>#N/A</v>
      </c>
      <c r="V12" s="11" t="e">
        <f t="shared" si="5"/>
        <v>#N/A</v>
      </c>
      <c r="W12" s="11" t="e">
        <f t="shared" si="6"/>
        <v>#N/A</v>
      </c>
      <c r="X12" s="11" t="e">
        <f t="shared" si="7"/>
        <v>#N/A</v>
      </c>
      <c r="Y12" s="11" t="e">
        <f t="shared" si="8"/>
        <v>#N/A</v>
      </c>
      <c r="Z12" s="11"/>
    </row>
    <row r="13" spans="1:27" x14ac:dyDescent="0.45">
      <c r="A13" s="16">
        <v>3</v>
      </c>
      <c r="B13" s="7" t="s">
        <v>44</v>
      </c>
      <c r="C13" s="42">
        <v>92.5</v>
      </c>
      <c r="D13" s="7">
        <v>3.5</v>
      </c>
      <c r="E13" s="42">
        <v>15</v>
      </c>
      <c r="F13" s="42">
        <v>2300</v>
      </c>
      <c r="G13" s="7" t="e">
        <f>NA()</f>
        <v>#N/A</v>
      </c>
      <c r="H13" s="7" t="e">
        <f>NA()</f>
        <v>#N/A</v>
      </c>
      <c r="I13" s="7" t="e">
        <f>NA()</f>
        <v>#N/A</v>
      </c>
      <c r="J13" s="7" t="s">
        <v>58</v>
      </c>
      <c r="K13" s="7" t="e">
        <f>NA()</f>
        <v>#N/A</v>
      </c>
      <c r="L13" s="42" t="s">
        <v>521</v>
      </c>
      <c r="M13" s="16" t="s">
        <v>33</v>
      </c>
      <c r="N13" s="16">
        <v>2022</v>
      </c>
      <c r="O13" s="17" t="s">
        <v>59</v>
      </c>
      <c r="P13" s="9"/>
      <c r="Q13" s="10">
        <f t="shared" si="1"/>
        <v>3.5</v>
      </c>
      <c r="R13" s="11" t="e">
        <f t="shared" si="0"/>
        <v>#N/A</v>
      </c>
      <c r="S13" s="11">
        <f t="shared" si="2"/>
        <v>3.5</v>
      </c>
      <c r="T13" s="11" t="e">
        <f t="shared" si="3"/>
        <v>#N/A</v>
      </c>
      <c r="U13" s="11" t="e">
        <f t="shared" si="4"/>
        <v>#N/A</v>
      </c>
      <c r="V13" s="11" t="e">
        <f t="shared" si="5"/>
        <v>#N/A</v>
      </c>
      <c r="W13" s="11" t="e">
        <f t="shared" si="6"/>
        <v>#N/A</v>
      </c>
      <c r="X13" s="11" t="e">
        <f t="shared" si="7"/>
        <v>#N/A</v>
      </c>
      <c r="Y13" s="11" t="e">
        <f t="shared" si="8"/>
        <v>#N/A</v>
      </c>
      <c r="Z13" s="11"/>
    </row>
    <row r="14" spans="1:27" x14ac:dyDescent="0.45">
      <c r="A14" s="16">
        <v>3</v>
      </c>
      <c r="B14" s="7" t="s">
        <v>45</v>
      </c>
      <c r="C14" s="42">
        <v>115</v>
      </c>
      <c r="D14" s="7">
        <v>3.5</v>
      </c>
      <c r="E14" s="42">
        <v>19</v>
      </c>
      <c r="F14" s="42">
        <v>2300</v>
      </c>
      <c r="G14" s="7" t="e">
        <f>NA()</f>
        <v>#N/A</v>
      </c>
      <c r="H14" s="7" t="e">
        <f>NA()</f>
        <v>#N/A</v>
      </c>
      <c r="I14" s="7" t="e">
        <f>NA()</f>
        <v>#N/A</v>
      </c>
      <c r="J14" s="7" t="s">
        <v>58</v>
      </c>
      <c r="K14" s="7" t="e">
        <f>NA()</f>
        <v>#N/A</v>
      </c>
      <c r="L14" s="42" t="s">
        <v>521</v>
      </c>
      <c r="M14" s="16" t="s">
        <v>33</v>
      </c>
      <c r="N14" s="16">
        <v>2022</v>
      </c>
      <c r="O14" s="17" t="s">
        <v>59</v>
      </c>
      <c r="P14" s="9"/>
      <c r="Q14" s="10">
        <f t="shared" si="1"/>
        <v>3.5</v>
      </c>
      <c r="R14" s="11" t="e">
        <f t="shared" si="0"/>
        <v>#N/A</v>
      </c>
      <c r="S14" s="11">
        <f t="shared" si="2"/>
        <v>3.5</v>
      </c>
      <c r="T14" s="11" t="e">
        <f t="shared" si="3"/>
        <v>#N/A</v>
      </c>
      <c r="U14" s="11" t="e">
        <f t="shared" si="4"/>
        <v>#N/A</v>
      </c>
      <c r="V14" s="11" t="e">
        <f t="shared" si="5"/>
        <v>#N/A</v>
      </c>
      <c r="W14" s="11" t="e">
        <f t="shared" si="6"/>
        <v>#N/A</v>
      </c>
      <c r="X14" s="11" t="e">
        <f t="shared" si="7"/>
        <v>#N/A</v>
      </c>
      <c r="Y14" s="11" t="e">
        <f t="shared" si="8"/>
        <v>#N/A</v>
      </c>
      <c r="Z14" s="11"/>
    </row>
    <row r="15" spans="1:27" x14ac:dyDescent="0.45">
      <c r="A15" s="16">
        <v>3</v>
      </c>
      <c r="B15" s="7" t="s">
        <v>46</v>
      </c>
      <c r="C15" s="42">
        <v>140</v>
      </c>
      <c r="D15" s="7">
        <v>3.5</v>
      </c>
      <c r="E15" s="42">
        <v>24</v>
      </c>
      <c r="F15" s="42">
        <v>2300</v>
      </c>
      <c r="G15" s="7" t="e">
        <f>NA()</f>
        <v>#N/A</v>
      </c>
      <c r="H15" s="7" t="e">
        <f>NA()</f>
        <v>#N/A</v>
      </c>
      <c r="I15" s="7" t="e">
        <f>NA()</f>
        <v>#N/A</v>
      </c>
      <c r="J15" s="7" t="s">
        <v>58</v>
      </c>
      <c r="K15" s="7" t="e">
        <f>NA()</f>
        <v>#N/A</v>
      </c>
      <c r="L15" s="42" t="s">
        <v>521</v>
      </c>
      <c r="M15" s="16" t="s">
        <v>33</v>
      </c>
      <c r="N15" s="16">
        <v>2022</v>
      </c>
      <c r="O15" s="17" t="s">
        <v>59</v>
      </c>
      <c r="P15" s="9"/>
      <c r="Q15" s="10">
        <f t="shared" si="1"/>
        <v>3.5</v>
      </c>
      <c r="R15" s="11" t="e">
        <f t="shared" si="0"/>
        <v>#N/A</v>
      </c>
      <c r="S15" s="11">
        <f t="shared" si="2"/>
        <v>3.5</v>
      </c>
      <c r="T15" s="11" t="e">
        <f t="shared" si="3"/>
        <v>#N/A</v>
      </c>
      <c r="U15" s="11" t="e">
        <f t="shared" si="4"/>
        <v>#N/A</v>
      </c>
      <c r="V15" s="11" t="e">
        <f t="shared" si="5"/>
        <v>#N/A</v>
      </c>
      <c r="W15" s="11" t="e">
        <f t="shared" si="6"/>
        <v>#N/A</v>
      </c>
      <c r="X15" s="11" t="e">
        <f t="shared" si="7"/>
        <v>#N/A</v>
      </c>
      <c r="Y15" s="11" t="e">
        <f t="shared" si="8"/>
        <v>#N/A</v>
      </c>
      <c r="Z15" s="11"/>
    </row>
    <row r="16" spans="1:27" x14ac:dyDescent="0.45">
      <c r="A16" s="16">
        <v>3</v>
      </c>
      <c r="B16" s="7" t="s">
        <v>47</v>
      </c>
      <c r="C16" s="42">
        <v>180</v>
      </c>
      <c r="D16" s="7">
        <v>4.3</v>
      </c>
      <c r="E16" s="42">
        <v>31</v>
      </c>
      <c r="F16" s="42">
        <v>2300</v>
      </c>
      <c r="G16" s="7" t="e">
        <f>NA()</f>
        <v>#N/A</v>
      </c>
      <c r="H16" s="7" t="e">
        <f>NA()</f>
        <v>#N/A</v>
      </c>
      <c r="I16" s="7" t="e">
        <f>NA()</f>
        <v>#N/A</v>
      </c>
      <c r="J16" s="7" t="s">
        <v>58</v>
      </c>
      <c r="K16" s="7" t="e">
        <f>NA()</f>
        <v>#N/A</v>
      </c>
      <c r="L16" s="42" t="s">
        <v>521</v>
      </c>
      <c r="M16" s="16" t="s">
        <v>33</v>
      </c>
      <c r="N16" s="16">
        <v>2022</v>
      </c>
      <c r="O16" s="17" t="s">
        <v>59</v>
      </c>
      <c r="P16" s="9"/>
      <c r="Q16" s="10">
        <f t="shared" si="1"/>
        <v>4.3</v>
      </c>
      <c r="R16" s="11" t="e">
        <f t="shared" si="0"/>
        <v>#N/A</v>
      </c>
      <c r="S16" s="11">
        <f t="shared" si="2"/>
        <v>4.3</v>
      </c>
      <c r="T16" s="11" t="e">
        <f t="shared" si="3"/>
        <v>#N/A</v>
      </c>
      <c r="U16" s="11" t="e">
        <f t="shared" si="4"/>
        <v>#N/A</v>
      </c>
      <c r="V16" s="11" t="e">
        <f t="shared" si="5"/>
        <v>#N/A</v>
      </c>
      <c r="W16" s="11" t="e">
        <f t="shared" si="6"/>
        <v>#N/A</v>
      </c>
      <c r="X16" s="11" t="e">
        <f t="shared" si="7"/>
        <v>#N/A</v>
      </c>
      <c r="Y16" s="11" t="e">
        <f t="shared" si="8"/>
        <v>#N/A</v>
      </c>
      <c r="Z16" s="11"/>
    </row>
    <row r="17" spans="1:26" x14ac:dyDescent="0.45">
      <c r="A17" s="16">
        <v>3</v>
      </c>
      <c r="B17" s="7" t="s">
        <v>48</v>
      </c>
      <c r="C17" s="42">
        <v>215</v>
      </c>
      <c r="D17" s="7">
        <v>4.3</v>
      </c>
      <c r="E17" s="42">
        <v>36</v>
      </c>
      <c r="F17" s="42">
        <v>2000</v>
      </c>
      <c r="G17" s="7" t="e">
        <f>NA()</f>
        <v>#N/A</v>
      </c>
      <c r="H17" s="7" t="e">
        <f>NA()</f>
        <v>#N/A</v>
      </c>
      <c r="I17" s="7" t="e">
        <f>NA()</f>
        <v>#N/A</v>
      </c>
      <c r="J17" s="7" t="s">
        <v>58</v>
      </c>
      <c r="K17" s="7" t="e">
        <f>NA()</f>
        <v>#N/A</v>
      </c>
      <c r="L17" s="42" t="s">
        <v>521</v>
      </c>
      <c r="M17" s="16" t="s">
        <v>33</v>
      </c>
      <c r="N17" s="16">
        <v>2022</v>
      </c>
      <c r="O17" s="17" t="s">
        <v>59</v>
      </c>
      <c r="P17" s="9"/>
      <c r="Q17" s="10">
        <f t="shared" si="1"/>
        <v>4.3</v>
      </c>
      <c r="R17" s="11" t="e">
        <f t="shared" si="0"/>
        <v>#N/A</v>
      </c>
      <c r="S17" s="11">
        <f t="shared" si="2"/>
        <v>4.3</v>
      </c>
      <c r="T17" s="11" t="e">
        <f t="shared" si="3"/>
        <v>#N/A</v>
      </c>
      <c r="U17" s="11" t="e">
        <f t="shared" si="4"/>
        <v>#N/A</v>
      </c>
      <c r="V17" s="11" t="e">
        <f t="shared" si="5"/>
        <v>#N/A</v>
      </c>
      <c r="W17" s="11" t="e">
        <f t="shared" si="6"/>
        <v>#N/A</v>
      </c>
      <c r="X17" s="11" t="e">
        <f t="shared" si="7"/>
        <v>#N/A</v>
      </c>
      <c r="Y17" s="11" t="e">
        <f t="shared" si="8"/>
        <v>#N/A</v>
      </c>
      <c r="Z17" s="11"/>
    </row>
    <row r="18" spans="1:26" x14ac:dyDescent="0.45">
      <c r="A18" s="16">
        <v>3</v>
      </c>
      <c r="B18" s="7" t="s">
        <v>49</v>
      </c>
      <c r="C18" s="42">
        <v>275</v>
      </c>
      <c r="D18" s="7">
        <v>4.8</v>
      </c>
      <c r="E18" s="42">
        <v>40</v>
      </c>
      <c r="F18" s="42">
        <v>1900</v>
      </c>
      <c r="G18" s="7" t="e">
        <f>NA()</f>
        <v>#N/A</v>
      </c>
      <c r="H18" s="7" t="e">
        <f>NA()</f>
        <v>#N/A</v>
      </c>
      <c r="I18" s="7" t="e">
        <f>NA()</f>
        <v>#N/A</v>
      </c>
      <c r="J18" s="7" t="s">
        <v>58</v>
      </c>
      <c r="K18" s="7" t="e">
        <f>NA()</f>
        <v>#N/A</v>
      </c>
      <c r="L18" s="42" t="s">
        <v>521</v>
      </c>
      <c r="M18" s="16" t="s">
        <v>33</v>
      </c>
      <c r="N18" s="16">
        <v>2022</v>
      </c>
      <c r="O18" s="17" t="s">
        <v>59</v>
      </c>
      <c r="P18" s="9"/>
      <c r="Q18" s="10">
        <f t="shared" si="1"/>
        <v>4.8</v>
      </c>
      <c r="R18" s="11" t="e">
        <f t="shared" si="0"/>
        <v>#N/A</v>
      </c>
      <c r="S18" s="11">
        <f t="shared" si="2"/>
        <v>4.8</v>
      </c>
      <c r="T18" s="11" t="e">
        <f t="shared" si="3"/>
        <v>#N/A</v>
      </c>
      <c r="U18" s="11" t="e">
        <f t="shared" si="4"/>
        <v>#N/A</v>
      </c>
      <c r="V18" s="11" t="e">
        <f t="shared" si="5"/>
        <v>#N/A</v>
      </c>
      <c r="W18" s="11" t="e">
        <f t="shared" si="6"/>
        <v>#N/A</v>
      </c>
      <c r="X18" s="11" t="e">
        <f t="shared" si="7"/>
        <v>#N/A</v>
      </c>
      <c r="Y18" s="11" t="e">
        <f t="shared" si="8"/>
        <v>#N/A</v>
      </c>
      <c r="Z18" s="11"/>
    </row>
    <row r="19" spans="1:26" x14ac:dyDescent="0.45">
      <c r="A19" s="16">
        <v>3</v>
      </c>
      <c r="B19" s="7" t="s">
        <v>50</v>
      </c>
      <c r="C19" s="42">
        <v>330</v>
      </c>
      <c r="D19" s="7">
        <v>6.8</v>
      </c>
      <c r="E19" s="42">
        <v>40</v>
      </c>
      <c r="F19" s="42">
        <v>1200</v>
      </c>
      <c r="G19" s="7" t="e">
        <f>NA()</f>
        <v>#N/A</v>
      </c>
      <c r="H19" s="7" t="e">
        <f>NA()</f>
        <v>#N/A</v>
      </c>
      <c r="I19" s="7" t="e">
        <f>NA()</f>
        <v>#N/A</v>
      </c>
      <c r="J19" s="7" t="s">
        <v>58</v>
      </c>
      <c r="K19" s="7" t="e">
        <f>NA()</f>
        <v>#N/A</v>
      </c>
      <c r="L19" s="42" t="s">
        <v>521</v>
      </c>
      <c r="M19" s="16" t="s">
        <v>33</v>
      </c>
      <c r="N19" s="16">
        <v>2022</v>
      </c>
      <c r="O19" s="17" t="s">
        <v>59</v>
      </c>
      <c r="P19" s="9"/>
      <c r="Q19" s="10">
        <f t="shared" si="1"/>
        <v>6.8</v>
      </c>
      <c r="R19" s="11" t="e">
        <f t="shared" si="0"/>
        <v>#N/A</v>
      </c>
      <c r="S19" s="11">
        <f t="shared" si="2"/>
        <v>6.8</v>
      </c>
      <c r="T19" s="11" t="e">
        <f t="shared" si="3"/>
        <v>#N/A</v>
      </c>
      <c r="U19" s="11" t="e">
        <f t="shared" si="4"/>
        <v>#N/A</v>
      </c>
      <c r="V19" s="11" t="e">
        <f t="shared" si="5"/>
        <v>#N/A</v>
      </c>
      <c r="W19" s="11" t="e">
        <f t="shared" si="6"/>
        <v>#N/A</v>
      </c>
      <c r="X19" s="11" t="e">
        <f t="shared" si="7"/>
        <v>#N/A</v>
      </c>
      <c r="Y19" s="11" t="e">
        <f t="shared" si="8"/>
        <v>#N/A</v>
      </c>
      <c r="Z19" s="11"/>
    </row>
    <row r="20" spans="1:26" x14ac:dyDescent="0.45">
      <c r="A20" s="16">
        <v>3</v>
      </c>
      <c r="B20" s="7" t="s">
        <v>51</v>
      </c>
      <c r="C20" s="42">
        <v>415</v>
      </c>
      <c r="D20" s="7">
        <v>6.8</v>
      </c>
      <c r="E20" s="42">
        <v>40</v>
      </c>
      <c r="F20" s="42">
        <v>1200</v>
      </c>
      <c r="G20" s="7" t="e">
        <f>NA()</f>
        <v>#N/A</v>
      </c>
      <c r="H20" s="7" t="e">
        <f>NA()</f>
        <v>#N/A</v>
      </c>
      <c r="I20" s="7" t="e">
        <f>NA()</f>
        <v>#N/A</v>
      </c>
      <c r="J20" s="7" t="s">
        <v>58</v>
      </c>
      <c r="K20" s="7" t="e">
        <f>NA()</f>
        <v>#N/A</v>
      </c>
      <c r="L20" s="42" t="s">
        <v>521</v>
      </c>
      <c r="M20" s="16" t="s">
        <v>33</v>
      </c>
      <c r="N20" s="16">
        <v>2022</v>
      </c>
      <c r="O20" s="17" t="s">
        <v>59</v>
      </c>
      <c r="P20" s="9"/>
      <c r="Q20" s="10">
        <f t="shared" si="1"/>
        <v>6.8</v>
      </c>
      <c r="R20" s="11" t="e">
        <f t="shared" si="0"/>
        <v>#N/A</v>
      </c>
      <c r="S20" s="11">
        <f t="shared" si="2"/>
        <v>6.8</v>
      </c>
      <c r="T20" s="11" t="e">
        <f t="shared" si="3"/>
        <v>#N/A</v>
      </c>
      <c r="U20" s="11" t="e">
        <f t="shared" si="4"/>
        <v>#N/A</v>
      </c>
      <c r="V20" s="11" t="e">
        <f t="shared" si="5"/>
        <v>#N/A</v>
      </c>
      <c r="W20" s="11" t="e">
        <f t="shared" si="6"/>
        <v>#N/A</v>
      </c>
      <c r="X20" s="11" t="e">
        <f t="shared" si="7"/>
        <v>#N/A</v>
      </c>
      <c r="Y20" s="11" t="e">
        <f t="shared" si="8"/>
        <v>#N/A</v>
      </c>
      <c r="Z20" s="11"/>
    </row>
    <row r="21" spans="1:26" x14ac:dyDescent="0.45">
      <c r="A21" s="16">
        <v>3</v>
      </c>
      <c r="B21" s="7" t="s">
        <v>52</v>
      </c>
      <c r="C21" s="42">
        <v>500</v>
      </c>
      <c r="D21" s="7">
        <v>11.6</v>
      </c>
      <c r="E21" s="42">
        <v>40</v>
      </c>
      <c r="F21" s="42">
        <v>700</v>
      </c>
      <c r="G21" s="7" t="e">
        <f>NA()</f>
        <v>#N/A</v>
      </c>
      <c r="H21" s="7" t="e">
        <f>NA()</f>
        <v>#N/A</v>
      </c>
      <c r="I21" s="7" t="e">
        <f>NA()</f>
        <v>#N/A</v>
      </c>
      <c r="J21" s="7" t="s">
        <v>58</v>
      </c>
      <c r="K21" s="7" t="e">
        <f>NA()</f>
        <v>#N/A</v>
      </c>
      <c r="L21" s="42" t="s">
        <v>521</v>
      </c>
      <c r="M21" s="16" t="s">
        <v>33</v>
      </c>
      <c r="N21" s="16">
        <v>2022</v>
      </c>
      <c r="O21" s="17" t="s">
        <v>59</v>
      </c>
      <c r="P21" s="9"/>
      <c r="Q21" s="10">
        <f t="shared" si="1"/>
        <v>11.6</v>
      </c>
      <c r="R21" s="11" t="e">
        <f t="shared" si="0"/>
        <v>#N/A</v>
      </c>
      <c r="S21" s="11">
        <f t="shared" si="2"/>
        <v>11.6</v>
      </c>
      <c r="T21" s="11" t="e">
        <f t="shared" si="3"/>
        <v>#N/A</v>
      </c>
      <c r="U21" s="11" t="e">
        <f t="shared" si="4"/>
        <v>#N/A</v>
      </c>
      <c r="V21" s="11" t="e">
        <f t="shared" si="5"/>
        <v>#N/A</v>
      </c>
      <c r="W21" s="11" t="e">
        <f t="shared" si="6"/>
        <v>#N/A</v>
      </c>
      <c r="X21" s="11" t="e">
        <f t="shared" si="7"/>
        <v>#N/A</v>
      </c>
      <c r="Y21" s="11" t="e">
        <f t="shared" si="8"/>
        <v>#N/A</v>
      </c>
      <c r="Z21" s="11"/>
    </row>
    <row r="22" spans="1:26" x14ac:dyDescent="0.45">
      <c r="A22" s="16">
        <v>3</v>
      </c>
      <c r="B22" s="7" t="s">
        <v>53</v>
      </c>
      <c r="C22" s="42">
        <v>625</v>
      </c>
      <c r="D22" s="7">
        <v>13.5</v>
      </c>
      <c r="E22" s="42">
        <v>40</v>
      </c>
      <c r="F22" s="42">
        <v>600</v>
      </c>
      <c r="G22" s="7" t="e">
        <f>NA()</f>
        <v>#N/A</v>
      </c>
      <c r="H22" s="7" t="e">
        <f>NA()</f>
        <v>#N/A</v>
      </c>
      <c r="I22" s="7" t="e">
        <f>NA()</f>
        <v>#N/A</v>
      </c>
      <c r="J22" s="7" t="s">
        <v>58</v>
      </c>
      <c r="K22" s="7" t="e">
        <f>NA()</f>
        <v>#N/A</v>
      </c>
      <c r="L22" s="42" t="s">
        <v>521</v>
      </c>
      <c r="M22" s="16" t="s">
        <v>33</v>
      </c>
      <c r="N22" s="16">
        <v>2022</v>
      </c>
      <c r="O22" s="17" t="s">
        <v>59</v>
      </c>
      <c r="P22" s="9"/>
      <c r="Q22" s="10">
        <f t="shared" si="1"/>
        <v>13.5</v>
      </c>
      <c r="R22" s="11" t="e">
        <f t="shared" si="0"/>
        <v>#N/A</v>
      </c>
      <c r="S22" s="11">
        <f t="shared" si="2"/>
        <v>13.5</v>
      </c>
      <c r="T22" s="11" t="e">
        <f t="shared" si="3"/>
        <v>#N/A</v>
      </c>
      <c r="U22" s="11" t="e">
        <f t="shared" si="4"/>
        <v>#N/A</v>
      </c>
      <c r="V22" s="11" t="e">
        <f t="shared" si="5"/>
        <v>#N/A</v>
      </c>
      <c r="W22" s="11" t="e">
        <f t="shared" si="6"/>
        <v>#N/A</v>
      </c>
      <c r="X22" s="11" t="e">
        <f t="shared" si="7"/>
        <v>#N/A</v>
      </c>
      <c r="Y22" s="11" t="e">
        <f t="shared" si="8"/>
        <v>#N/A</v>
      </c>
      <c r="Z22" s="11"/>
    </row>
    <row r="23" spans="1:26" x14ac:dyDescent="0.45">
      <c r="A23" s="16">
        <v>3</v>
      </c>
      <c r="B23" s="7" t="s">
        <v>54</v>
      </c>
      <c r="C23" s="42">
        <v>750</v>
      </c>
      <c r="D23" s="7">
        <v>20.3</v>
      </c>
      <c r="E23" s="42">
        <v>40</v>
      </c>
      <c r="F23" s="42">
        <v>400</v>
      </c>
      <c r="G23" s="7" t="e">
        <f>NA()</f>
        <v>#N/A</v>
      </c>
      <c r="H23" s="7" t="e">
        <f>NA()</f>
        <v>#N/A</v>
      </c>
      <c r="I23" s="7" t="e">
        <f>NA()</f>
        <v>#N/A</v>
      </c>
      <c r="J23" s="7" t="s">
        <v>58</v>
      </c>
      <c r="K23" s="7" t="e">
        <f>NA()</f>
        <v>#N/A</v>
      </c>
      <c r="L23" s="42" t="s">
        <v>521</v>
      </c>
      <c r="M23" s="16" t="s">
        <v>33</v>
      </c>
      <c r="N23" s="16">
        <v>2022</v>
      </c>
      <c r="O23" s="17" t="s">
        <v>59</v>
      </c>
      <c r="P23" s="9"/>
      <c r="Q23" s="10">
        <f t="shared" si="1"/>
        <v>20.3</v>
      </c>
      <c r="R23" s="11" t="e">
        <f t="shared" si="0"/>
        <v>#N/A</v>
      </c>
      <c r="S23" s="11">
        <f t="shared" si="2"/>
        <v>20.3</v>
      </c>
      <c r="T23" s="11" t="e">
        <f t="shared" si="3"/>
        <v>#N/A</v>
      </c>
      <c r="U23" s="11" t="e">
        <f t="shared" si="4"/>
        <v>#N/A</v>
      </c>
      <c r="V23" s="11" t="e">
        <f t="shared" si="5"/>
        <v>#N/A</v>
      </c>
      <c r="W23" s="11" t="e">
        <f t="shared" si="6"/>
        <v>#N/A</v>
      </c>
      <c r="X23" s="11" t="e">
        <f t="shared" si="7"/>
        <v>#N/A</v>
      </c>
      <c r="Y23" s="11" t="e">
        <f t="shared" si="8"/>
        <v>#N/A</v>
      </c>
      <c r="Z23" s="11"/>
    </row>
    <row r="24" spans="1:26" x14ac:dyDescent="0.45">
      <c r="A24" s="16">
        <v>3</v>
      </c>
      <c r="B24" s="7" t="s">
        <v>55</v>
      </c>
      <c r="C24" s="42">
        <v>925</v>
      </c>
      <c r="D24" s="7">
        <v>27.1</v>
      </c>
      <c r="E24" s="42">
        <v>40</v>
      </c>
      <c r="F24" s="42">
        <v>300</v>
      </c>
      <c r="G24" s="7" t="e">
        <f>NA()</f>
        <v>#N/A</v>
      </c>
      <c r="H24" s="7" t="e">
        <f>NA()</f>
        <v>#N/A</v>
      </c>
      <c r="I24" s="7" t="e">
        <f>NA()</f>
        <v>#N/A</v>
      </c>
      <c r="J24" s="7" t="s">
        <v>58</v>
      </c>
      <c r="K24" s="7" t="e">
        <f>NA()</f>
        <v>#N/A</v>
      </c>
      <c r="L24" s="42" t="s">
        <v>521</v>
      </c>
      <c r="M24" s="16" t="s">
        <v>33</v>
      </c>
      <c r="N24" s="16">
        <v>2022</v>
      </c>
      <c r="O24" s="17" t="s">
        <v>59</v>
      </c>
      <c r="P24" s="9"/>
      <c r="Q24" s="10">
        <f t="shared" si="1"/>
        <v>27.1</v>
      </c>
      <c r="R24" s="11" t="e">
        <f t="shared" si="0"/>
        <v>#N/A</v>
      </c>
      <c r="S24" s="11">
        <f t="shared" si="2"/>
        <v>27.1</v>
      </c>
      <c r="T24" s="11" t="e">
        <f t="shared" si="3"/>
        <v>#N/A</v>
      </c>
      <c r="U24" s="11" t="e">
        <f t="shared" si="4"/>
        <v>#N/A</v>
      </c>
      <c r="V24" s="11" t="e">
        <f t="shared" si="5"/>
        <v>#N/A</v>
      </c>
      <c r="W24" s="11" t="e">
        <f t="shared" si="6"/>
        <v>#N/A</v>
      </c>
      <c r="X24" s="11" t="e">
        <f t="shared" si="7"/>
        <v>#N/A</v>
      </c>
      <c r="Y24" s="11" t="e">
        <f t="shared" si="8"/>
        <v>#N/A</v>
      </c>
      <c r="Z24" s="11"/>
    </row>
    <row r="25" spans="1:26" x14ac:dyDescent="0.45">
      <c r="A25" s="16">
        <v>3</v>
      </c>
      <c r="B25" s="7" t="s">
        <v>56</v>
      </c>
      <c r="C25" s="42">
        <v>1150</v>
      </c>
      <c r="D25" s="7">
        <v>81.2</v>
      </c>
      <c r="E25" s="42">
        <v>40</v>
      </c>
      <c r="F25" s="42">
        <v>100</v>
      </c>
      <c r="G25" s="7" t="e">
        <f>NA()</f>
        <v>#N/A</v>
      </c>
      <c r="H25" s="7" t="e">
        <f>NA()</f>
        <v>#N/A</v>
      </c>
      <c r="I25" s="7" t="e">
        <f>NA()</f>
        <v>#N/A</v>
      </c>
      <c r="J25" s="7" t="s">
        <v>58</v>
      </c>
      <c r="K25" s="7" t="e">
        <f>NA()</f>
        <v>#N/A</v>
      </c>
      <c r="L25" s="42" t="s">
        <v>521</v>
      </c>
      <c r="M25" s="16" t="s">
        <v>33</v>
      </c>
      <c r="N25" s="16">
        <v>2022</v>
      </c>
      <c r="O25" s="17" t="s">
        <v>59</v>
      </c>
      <c r="P25" s="9"/>
      <c r="Q25" s="10">
        <f t="shared" si="1"/>
        <v>81.2</v>
      </c>
      <c r="R25" s="11" t="e">
        <f t="shared" si="0"/>
        <v>#N/A</v>
      </c>
      <c r="S25" s="11">
        <f t="shared" si="2"/>
        <v>81.2</v>
      </c>
      <c r="T25" s="11" t="e">
        <f t="shared" si="3"/>
        <v>#N/A</v>
      </c>
      <c r="U25" s="11" t="e">
        <f t="shared" si="4"/>
        <v>#N/A</v>
      </c>
      <c r="V25" s="11" t="e">
        <f t="shared" si="5"/>
        <v>#N/A</v>
      </c>
      <c r="W25" s="11" t="e">
        <f t="shared" si="6"/>
        <v>#N/A</v>
      </c>
      <c r="X25" s="11" t="e">
        <f t="shared" si="7"/>
        <v>#N/A</v>
      </c>
      <c r="Y25" s="11" t="e">
        <f t="shared" si="8"/>
        <v>#N/A</v>
      </c>
      <c r="Z25" s="11"/>
    </row>
    <row r="26" spans="1:26" x14ac:dyDescent="0.45">
      <c r="A26" s="16">
        <v>3</v>
      </c>
      <c r="B26" s="7" t="s">
        <v>57</v>
      </c>
      <c r="C26" s="42">
        <v>1400</v>
      </c>
      <c r="D26" s="7">
        <v>243.6</v>
      </c>
      <c r="E26" s="42">
        <v>40</v>
      </c>
      <c r="F26" s="42">
        <v>100</v>
      </c>
      <c r="G26" s="7" t="e">
        <f>NA()</f>
        <v>#N/A</v>
      </c>
      <c r="H26" s="7" t="e">
        <f>NA()</f>
        <v>#N/A</v>
      </c>
      <c r="I26" s="7" t="e">
        <f>NA()</f>
        <v>#N/A</v>
      </c>
      <c r="J26" s="7" t="s">
        <v>58</v>
      </c>
      <c r="K26" s="7" t="e">
        <f>NA()</f>
        <v>#N/A</v>
      </c>
      <c r="L26" s="42" t="s">
        <v>521</v>
      </c>
      <c r="M26" s="16" t="s">
        <v>33</v>
      </c>
      <c r="N26" s="16">
        <v>2022</v>
      </c>
      <c r="O26" s="17" t="s">
        <v>59</v>
      </c>
      <c r="P26" s="9"/>
      <c r="Q26" s="10">
        <f t="shared" si="1"/>
        <v>243.6</v>
      </c>
      <c r="R26" s="11" t="e">
        <f t="shared" si="0"/>
        <v>#N/A</v>
      </c>
      <c r="S26" s="11">
        <f t="shared" si="2"/>
        <v>243.6</v>
      </c>
      <c r="T26" s="11" t="e">
        <f t="shared" si="3"/>
        <v>#N/A</v>
      </c>
      <c r="U26" s="11" t="e">
        <f t="shared" si="4"/>
        <v>#N/A</v>
      </c>
      <c r="V26" s="11" t="e">
        <f t="shared" si="5"/>
        <v>#N/A</v>
      </c>
      <c r="W26" s="11" t="e">
        <f t="shared" si="6"/>
        <v>#N/A</v>
      </c>
      <c r="X26" s="11" t="e">
        <f t="shared" si="7"/>
        <v>#N/A</v>
      </c>
      <c r="Y26" s="11" t="e">
        <f t="shared" si="8"/>
        <v>#N/A</v>
      </c>
      <c r="Z26" s="11"/>
    </row>
    <row r="27" spans="1:26" x14ac:dyDescent="0.45">
      <c r="A27" s="7"/>
      <c r="B27" s="7"/>
      <c r="C27" s="7"/>
      <c r="D27" s="7"/>
      <c r="E27" s="7"/>
      <c r="F27" s="7"/>
      <c r="G27" s="7"/>
      <c r="H27" s="7"/>
      <c r="I27" s="7"/>
      <c r="J27" s="7"/>
      <c r="K27" s="7"/>
      <c r="L27" s="7"/>
      <c r="M27" s="7"/>
      <c r="N27" s="7"/>
      <c r="O27" s="8"/>
      <c r="P27" s="9"/>
      <c r="Q27" s="10">
        <f t="shared" si="1"/>
        <v>0</v>
      </c>
      <c r="R27" s="11" t="e">
        <f t="shared" si="0"/>
        <v>#N/A</v>
      </c>
      <c r="S27" s="11" t="e">
        <f t="shared" si="2"/>
        <v>#N/A</v>
      </c>
      <c r="T27" s="11" t="e">
        <f t="shared" si="3"/>
        <v>#N/A</v>
      </c>
      <c r="U27" s="11" t="e">
        <f t="shared" si="4"/>
        <v>#N/A</v>
      </c>
      <c r="V27" s="11" t="e">
        <f t="shared" si="5"/>
        <v>#N/A</v>
      </c>
      <c r="W27" s="11" t="e">
        <f t="shared" si="6"/>
        <v>#N/A</v>
      </c>
      <c r="X27" s="11" t="e">
        <f t="shared" si="7"/>
        <v>#N/A</v>
      </c>
      <c r="Y27" s="11" t="e">
        <f t="shared" si="8"/>
        <v>#N/A</v>
      </c>
      <c r="Z27" s="11"/>
    </row>
    <row r="28" spans="1:26" x14ac:dyDescent="0.45">
      <c r="A28" s="7"/>
      <c r="B28" s="7"/>
      <c r="C28" s="7"/>
      <c r="D28" s="7"/>
      <c r="E28" s="7"/>
      <c r="F28" s="7"/>
      <c r="G28" s="7"/>
      <c r="H28" s="7"/>
      <c r="I28" s="7"/>
      <c r="J28" s="7"/>
      <c r="K28" s="7"/>
      <c r="L28" s="7"/>
      <c r="M28" s="7"/>
      <c r="N28" s="7"/>
      <c r="O28" s="8"/>
      <c r="P28" s="9"/>
      <c r="Q28" s="10">
        <f t="shared" si="1"/>
        <v>0</v>
      </c>
      <c r="R28" s="11" t="e">
        <f t="shared" si="0"/>
        <v>#N/A</v>
      </c>
      <c r="S28" s="11" t="e">
        <f t="shared" si="2"/>
        <v>#N/A</v>
      </c>
      <c r="T28" s="11" t="e">
        <f t="shared" si="3"/>
        <v>#N/A</v>
      </c>
      <c r="U28" s="11" t="e">
        <f t="shared" si="4"/>
        <v>#N/A</v>
      </c>
      <c r="V28" s="11" t="e">
        <f t="shared" si="5"/>
        <v>#N/A</v>
      </c>
      <c r="W28" s="11" t="e">
        <f t="shared" si="6"/>
        <v>#N/A</v>
      </c>
      <c r="X28" s="11" t="e">
        <f t="shared" si="7"/>
        <v>#N/A</v>
      </c>
      <c r="Y28" s="11" t="e">
        <f t="shared" si="8"/>
        <v>#N/A</v>
      </c>
      <c r="Z28" s="11"/>
    </row>
    <row r="29" spans="1:26" x14ac:dyDescent="0.45">
      <c r="A29" s="7">
        <v>7</v>
      </c>
      <c r="B29" s="7">
        <v>104</v>
      </c>
      <c r="C29" s="7">
        <v>104</v>
      </c>
      <c r="D29" s="7">
        <v>1.2</v>
      </c>
      <c r="E29" s="7" t="e">
        <f>NA()</f>
        <v>#N/A</v>
      </c>
      <c r="F29" s="7"/>
      <c r="G29" s="7" t="e">
        <f>NA()</f>
        <v>#N/A</v>
      </c>
      <c r="H29" s="7" t="e">
        <f>NA()</f>
        <v>#N/A</v>
      </c>
      <c r="I29" s="7" t="e">
        <f>NA()</f>
        <v>#N/A</v>
      </c>
      <c r="J29" s="16" t="s">
        <v>29</v>
      </c>
      <c r="K29" s="7" t="e">
        <f>NA()</f>
        <v>#N/A</v>
      </c>
      <c r="L29" s="7"/>
      <c r="M29" s="7" t="s">
        <v>95</v>
      </c>
      <c r="N29" s="7">
        <v>2006</v>
      </c>
      <c r="O29" s="8" t="s">
        <v>97</v>
      </c>
      <c r="P29" s="9"/>
      <c r="Q29" s="10">
        <f t="shared" si="1"/>
        <v>1.2</v>
      </c>
      <c r="R29" s="11" t="e">
        <f t="shared" si="0"/>
        <v>#N/A</v>
      </c>
      <c r="S29" s="11">
        <f t="shared" si="2"/>
        <v>1.2</v>
      </c>
      <c r="T29" s="11" t="e">
        <f t="shared" si="3"/>
        <v>#N/A</v>
      </c>
      <c r="U29" s="11" t="e">
        <f t="shared" si="4"/>
        <v>#N/A</v>
      </c>
      <c r="V29" s="11" t="e">
        <f t="shared" si="5"/>
        <v>#N/A</v>
      </c>
      <c r="W29" s="11" t="e">
        <f t="shared" si="6"/>
        <v>#N/A</v>
      </c>
      <c r="X29" s="11" t="e">
        <f t="shared" si="7"/>
        <v>#N/A</v>
      </c>
      <c r="Y29" s="11" t="e">
        <f t="shared" si="8"/>
        <v>#N/A</v>
      </c>
      <c r="Z29" s="11"/>
    </row>
    <row r="30" spans="1:26" x14ac:dyDescent="0.45">
      <c r="A30" s="11">
        <v>6</v>
      </c>
      <c r="B30" s="11">
        <v>150</v>
      </c>
      <c r="C30" s="11">
        <v>150</v>
      </c>
      <c r="D30" s="11">
        <v>1.5</v>
      </c>
      <c r="E30" s="7" t="e">
        <f>NA()</f>
        <v>#N/A</v>
      </c>
      <c r="F30" s="7"/>
      <c r="G30" s="7" t="e">
        <f>NA()</f>
        <v>#N/A</v>
      </c>
      <c r="H30" s="7" t="e">
        <f>NA()</f>
        <v>#N/A</v>
      </c>
      <c r="I30" s="7" t="e">
        <f>NA()</f>
        <v>#N/A</v>
      </c>
      <c r="J30" s="11" t="s">
        <v>109</v>
      </c>
      <c r="K30" s="7" t="e">
        <f>NA()</f>
        <v>#N/A</v>
      </c>
      <c r="L30" s="11" t="s">
        <v>109</v>
      </c>
      <c r="M30" s="7" t="s">
        <v>95</v>
      </c>
      <c r="N30" s="11">
        <v>2007</v>
      </c>
      <c r="O30" s="17" t="s">
        <v>59</v>
      </c>
      <c r="P30" s="9"/>
      <c r="Q30" s="10">
        <f t="shared" si="1"/>
        <v>1.5</v>
      </c>
      <c r="R30" s="11" t="e">
        <f t="shared" si="0"/>
        <v>#N/A</v>
      </c>
      <c r="S30" s="11">
        <f t="shared" si="2"/>
        <v>1.5</v>
      </c>
      <c r="T30" s="11" t="e">
        <f t="shared" si="3"/>
        <v>#N/A</v>
      </c>
      <c r="U30" s="11" t="e">
        <f t="shared" si="4"/>
        <v>#N/A</v>
      </c>
      <c r="V30" s="11" t="e">
        <f t="shared" si="5"/>
        <v>#N/A</v>
      </c>
      <c r="W30" s="11" t="e">
        <f t="shared" si="6"/>
        <v>#N/A</v>
      </c>
      <c r="X30" s="11" t="e">
        <f t="shared" si="7"/>
        <v>#N/A</v>
      </c>
      <c r="Y30" s="11" t="e">
        <f t="shared" si="8"/>
        <v>#N/A</v>
      </c>
      <c r="Z30" s="11"/>
    </row>
    <row r="31" spans="1:26" x14ac:dyDescent="0.45">
      <c r="A31" s="11">
        <v>13</v>
      </c>
      <c r="B31" s="11">
        <v>200</v>
      </c>
      <c r="C31" s="11">
        <v>200</v>
      </c>
      <c r="D31" s="11">
        <v>3</v>
      </c>
      <c r="E31" s="7" t="e">
        <f>NA()</f>
        <v>#N/A</v>
      </c>
      <c r="F31" s="7"/>
      <c r="G31" s="7" t="e">
        <f>NA()</f>
        <v>#N/A</v>
      </c>
      <c r="H31" s="7" t="e">
        <f>NA()</f>
        <v>#N/A</v>
      </c>
      <c r="I31" s="7" t="e">
        <f>NA()</f>
        <v>#N/A</v>
      </c>
      <c r="J31" s="11" t="s">
        <v>111</v>
      </c>
      <c r="K31" s="7" t="e">
        <f>NA()</f>
        <v>#N/A</v>
      </c>
      <c r="L31" s="11" t="s">
        <v>101</v>
      </c>
      <c r="M31" s="7" t="s">
        <v>95</v>
      </c>
      <c r="N31" s="11">
        <v>2005</v>
      </c>
      <c r="O31" s="12" t="s">
        <v>114</v>
      </c>
      <c r="P31" s="9"/>
      <c r="Q31" s="10"/>
      <c r="R31" s="11"/>
      <c r="S31" s="11">
        <f t="shared" si="2"/>
        <v>3</v>
      </c>
      <c r="T31" s="11" t="e">
        <f t="shared" si="3"/>
        <v>#N/A</v>
      </c>
      <c r="U31" s="11" t="e">
        <f t="shared" si="4"/>
        <v>#N/A</v>
      </c>
      <c r="V31" s="11" t="e">
        <f t="shared" si="5"/>
        <v>#N/A</v>
      </c>
      <c r="W31" s="11" t="e">
        <f t="shared" si="6"/>
        <v>#N/A</v>
      </c>
      <c r="X31" s="11" t="e">
        <f t="shared" si="7"/>
        <v>#N/A</v>
      </c>
      <c r="Y31" s="11" t="e">
        <f t="shared" si="8"/>
        <v>#N/A</v>
      </c>
      <c r="Z31" s="11"/>
    </row>
    <row r="32" spans="1:26" x14ac:dyDescent="0.45">
      <c r="A32" s="11">
        <v>8</v>
      </c>
      <c r="B32" s="11">
        <v>320</v>
      </c>
      <c r="C32" s="11">
        <v>320</v>
      </c>
      <c r="D32" s="11">
        <v>10</v>
      </c>
      <c r="E32" s="7" t="e">
        <f>NA()</f>
        <v>#N/A</v>
      </c>
      <c r="F32" s="7"/>
      <c r="G32" s="7" t="e">
        <f>NA()</f>
        <v>#N/A</v>
      </c>
      <c r="H32" s="7" t="e">
        <f>NA()</f>
        <v>#N/A</v>
      </c>
      <c r="I32" s="7" t="e">
        <f>NA()</f>
        <v>#N/A</v>
      </c>
      <c r="J32" s="11" t="s">
        <v>111</v>
      </c>
      <c r="K32" s="7" t="e">
        <f>NA()</f>
        <v>#N/A</v>
      </c>
      <c r="L32" s="11" t="s">
        <v>101</v>
      </c>
      <c r="M32" s="7" t="s">
        <v>112</v>
      </c>
      <c r="N32" s="11">
        <v>2012</v>
      </c>
      <c r="O32" s="12"/>
      <c r="P32" s="9"/>
      <c r="Q32" s="10">
        <f t="shared" si="1"/>
        <v>10</v>
      </c>
      <c r="R32" s="11" t="e">
        <f t="shared" si="0"/>
        <v>#N/A</v>
      </c>
      <c r="S32" s="11">
        <f t="shared" si="2"/>
        <v>10</v>
      </c>
      <c r="T32" s="11" t="e">
        <f t="shared" si="3"/>
        <v>#N/A</v>
      </c>
      <c r="U32" s="11" t="e">
        <f t="shared" si="4"/>
        <v>#N/A</v>
      </c>
      <c r="V32" s="11" t="e">
        <f t="shared" si="5"/>
        <v>#N/A</v>
      </c>
      <c r="W32" s="11" t="e">
        <f t="shared" si="6"/>
        <v>#N/A</v>
      </c>
      <c r="X32" s="11" t="e">
        <f t="shared" si="7"/>
        <v>#N/A</v>
      </c>
      <c r="Y32" s="11" t="e">
        <f t="shared" si="8"/>
        <v>#N/A</v>
      </c>
      <c r="Z32" s="11"/>
    </row>
    <row r="33" spans="1:27" x14ac:dyDescent="0.45">
      <c r="A33" s="11">
        <v>13</v>
      </c>
      <c r="B33" s="11">
        <v>400</v>
      </c>
      <c r="C33" s="11">
        <v>400</v>
      </c>
      <c r="D33" s="11">
        <v>8</v>
      </c>
      <c r="E33" s="7" t="e">
        <f>NA()</f>
        <v>#N/A</v>
      </c>
      <c r="F33" s="7"/>
      <c r="G33" s="7" t="e">
        <f>NA()</f>
        <v>#N/A</v>
      </c>
      <c r="H33" s="7" t="e">
        <f>NA()</f>
        <v>#N/A</v>
      </c>
      <c r="I33" s="7" t="e">
        <f>NA()</f>
        <v>#N/A</v>
      </c>
      <c r="J33" s="11" t="s">
        <v>111</v>
      </c>
      <c r="K33" s="7" t="e">
        <f>NA()</f>
        <v>#N/A</v>
      </c>
      <c r="L33" s="11" t="s">
        <v>101</v>
      </c>
      <c r="M33" s="7" t="s">
        <v>95</v>
      </c>
      <c r="N33" s="11">
        <v>2005</v>
      </c>
      <c r="O33" s="12" t="s">
        <v>114</v>
      </c>
      <c r="P33" s="9"/>
      <c r="Q33" s="10">
        <f t="shared" si="1"/>
        <v>8</v>
      </c>
      <c r="R33" s="11" t="e">
        <f t="shared" si="0"/>
        <v>#N/A</v>
      </c>
      <c r="S33" s="11">
        <f t="shared" si="2"/>
        <v>8</v>
      </c>
      <c r="T33" s="11" t="e">
        <f t="shared" si="3"/>
        <v>#N/A</v>
      </c>
      <c r="U33" s="11" t="e">
        <f t="shared" si="4"/>
        <v>#N/A</v>
      </c>
      <c r="V33" s="11" t="e">
        <f t="shared" si="5"/>
        <v>#N/A</v>
      </c>
      <c r="W33" s="11" t="e">
        <f t="shared" si="6"/>
        <v>#N/A</v>
      </c>
      <c r="X33" s="11" t="e">
        <f t="shared" si="7"/>
        <v>#N/A</v>
      </c>
      <c r="Y33" s="11" t="e">
        <f t="shared" si="8"/>
        <v>#N/A</v>
      </c>
      <c r="Z33" s="11"/>
    </row>
    <row r="34" spans="1:27" x14ac:dyDescent="0.45">
      <c r="A34" s="11">
        <v>6</v>
      </c>
      <c r="B34" s="11">
        <v>800</v>
      </c>
      <c r="C34" s="11">
        <v>800</v>
      </c>
      <c r="D34" s="11">
        <v>20</v>
      </c>
      <c r="E34" s="7" t="e">
        <f>NA()</f>
        <v>#N/A</v>
      </c>
      <c r="F34" s="7"/>
      <c r="G34" s="7" t="e">
        <f>NA()</f>
        <v>#N/A</v>
      </c>
      <c r="H34" s="7" t="e">
        <f>NA()</f>
        <v>#N/A</v>
      </c>
      <c r="I34" s="7" t="e">
        <f>NA()</f>
        <v>#N/A</v>
      </c>
      <c r="J34" s="11" t="s">
        <v>109</v>
      </c>
      <c r="K34" s="7" t="e">
        <f>NA()</f>
        <v>#N/A</v>
      </c>
      <c r="L34" s="11" t="s">
        <v>109</v>
      </c>
      <c r="M34" s="7" t="s">
        <v>95</v>
      </c>
      <c r="N34" s="11">
        <v>2007</v>
      </c>
      <c r="O34" s="17" t="s">
        <v>59</v>
      </c>
      <c r="P34" s="9"/>
      <c r="Q34" s="10">
        <f t="shared" si="1"/>
        <v>20</v>
      </c>
      <c r="R34" s="11" t="e">
        <f t="shared" si="0"/>
        <v>#N/A</v>
      </c>
      <c r="S34" s="11">
        <f t="shared" si="2"/>
        <v>20</v>
      </c>
      <c r="T34" s="11" t="e">
        <f t="shared" si="3"/>
        <v>#N/A</v>
      </c>
      <c r="U34" s="11" t="e">
        <f t="shared" si="4"/>
        <v>#N/A</v>
      </c>
      <c r="V34" s="11" t="e">
        <f t="shared" si="5"/>
        <v>#N/A</v>
      </c>
      <c r="W34" s="11" t="e">
        <f t="shared" si="6"/>
        <v>#N/A</v>
      </c>
      <c r="X34" s="11" t="e">
        <f t="shared" si="7"/>
        <v>#N/A</v>
      </c>
      <c r="Y34" s="11" t="e">
        <f t="shared" si="8"/>
        <v>#N/A</v>
      </c>
      <c r="Z34" s="11"/>
    </row>
    <row r="35" spans="1:27" x14ac:dyDescent="0.45">
      <c r="A35" s="11"/>
      <c r="B35" s="11"/>
      <c r="C35" s="11"/>
      <c r="D35" s="11"/>
      <c r="E35" s="7"/>
      <c r="F35" s="7"/>
      <c r="G35" s="7"/>
      <c r="H35" s="7"/>
      <c r="I35" s="7"/>
      <c r="J35" s="11"/>
      <c r="K35" s="7"/>
      <c r="L35" s="11"/>
      <c r="M35" s="11"/>
      <c r="N35" s="11"/>
      <c r="O35" s="12"/>
      <c r="P35" s="9"/>
      <c r="Q35" s="10"/>
      <c r="R35" s="11"/>
      <c r="S35" s="11" t="e">
        <f t="shared" si="2"/>
        <v>#N/A</v>
      </c>
      <c r="T35" s="11" t="e">
        <f t="shared" si="3"/>
        <v>#N/A</v>
      </c>
      <c r="U35" s="11" t="e">
        <f t="shared" si="4"/>
        <v>#N/A</v>
      </c>
      <c r="V35" s="11" t="e">
        <f t="shared" si="5"/>
        <v>#N/A</v>
      </c>
      <c r="W35" s="11" t="e">
        <f t="shared" si="6"/>
        <v>#N/A</v>
      </c>
      <c r="X35" s="11" t="e">
        <f t="shared" si="7"/>
        <v>#N/A</v>
      </c>
      <c r="Y35" s="11" t="e">
        <f t="shared" si="8"/>
        <v>#N/A</v>
      </c>
      <c r="Z35" s="11"/>
    </row>
    <row r="36" spans="1:27" x14ac:dyDescent="0.45">
      <c r="A36" s="11"/>
      <c r="B36" s="11"/>
      <c r="C36" s="11"/>
      <c r="D36" s="11"/>
      <c r="E36" s="11"/>
      <c r="F36" s="11"/>
      <c r="G36" s="11"/>
      <c r="H36" s="11"/>
      <c r="I36" s="11"/>
      <c r="J36" s="11"/>
      <c r="K36" s="7"/>
      <c r="L36" s="11"/>
      <c r="M36" s="11"/>
      <c r="N36" s="11"/>
      <c r="O36" s="12"/>
      <c r="P36" s="9"/>
      <c r="Q36" s="10"/>
      <c r="R36" s="11"/>
      <c r="S36" s="11" t="e">
        <f t="shared" si="2"/>
        <v>#N/A</v>
      </c>
      <c r="T36" s="11" t="e">
        <f t="shared" si="3"/>
        <v>#N/A</v>
      </c>
      <c r="U36" s="11" t="e">
        <f t="shared" si="4"/>
        <v>#N/A</v>
      </c>
      <c r="V36" s="11" t="e">
        <f t="shared" si="5"/>
        <v>#N/A</v>
      </c>
      <c r="W36" s="11" t="e">
        <f t="shared" si="6"/>
        <v>#N/A</v>
      </c>
      <c r="X36" s="11" t="e">
        <f t="shared" si="7"/>
        <v>#N/A</v>
      </c>
      <c r="Y36" s="11" t="e">
        <f t="shared" si="8"/>
        <v>#N/A</v>
      </c>
      <c r="Z36" s="11"/>
    </row>
    <row r="37" spans="1:27" x14ac:dyDescent="0.45">
      <c r="A37" s="11">
        <v>5</v>
      </c>
      <c r="B37" s="11">
        <v>283</v>
      </c>
      <c r="C37" s="11">
        <v>283</v>
      </c>
      <c r="D37" s="11">
        <v>29</v>
      </c>
      <c r="E37" s="7" t="e">
        <f>NA()</f>
        <v>#N/A</v>
      </c>
      <c r="F37" s="7"/>
      <c r="G37" s="7" t="e">
        <f>NA()</f>
        <v>#N/A</v>
      </c>
      <c r="H37" s="7" t="e">
        <f>NA()</f>
        <v>#N/A</v>
      </c>
      <c r="I37" s="7" t="e">
        <f>NA()</f>
        <v>#N/A</v>
      </c>
      <c r="J37" s="7" t="s">
        <v>58</v>
      </c>
      <c r="K37" s="7" t="e">
        <f>NA()</f>
        <v>#N/A</v>
      </c>
      <c r="L37" s="11" t="s">
        <v>101</v>
      </c>
      <c r="M37" s="11" t="s">
        <v>100</v>
      </c>
      <c r="N37" s="11">
        <v>2012</v>
      </c>
      <c r="O37" s="12" t="s">
        <v>108</v>
      </c>
      <c r="P37" s="9"/>
      <c r="Q37" s="10"/>
      <c r="R37" s="11"/>
      <c r="S37" s="11" t="e">
        <f t="shared" si="2"/>
        <v>#N/A</v>
      </c>
      <c r="T37" s="11" t="e">
        <f t="shared" si="3"/>
        <v>#N/A</v>
      </c>
      <c r="U37" s="11">
        <f t="shared" si="4"/>
        <v>29</v>
      </c>
      <c r="V37" s="11" t="e">
        <f t="shared" si="5"/>
        <v>#N/A</v>
      </c>
      <c r="W37" s="11" t="e">
        <f t="shared" si="6"/>
        <v>#N/A</v>
      </c>
      <c r="X37" s="11" t="e">
        <f t="shared" si="7"/>
        <v>#N/A</v>
      </c>
      <c r="Y37" s="11" t="e">
        <f t="shared" si="8"/>
        <v>#N/A</v>
      </c>
      <c r="Z37" s="11"/>
    </row>
    <row r="38" spans="1:27" x14ac:dyDescent="0.45">
      <c r="A38" s="11">
        <v>4</v>
      </c>
      <c r="B38" s="11">
        <v>280</v>
      </c>
      <c r="C38" s="11">
        <v>280</v>
      </c>
      <c r="D38" s="11">
        <v>66</v>
      </c>
      <c r="E38" s="7" t="e">
        <f>NA()</f>
        <v>#N/A</v>
      </c>
      <c r="F38" s="7"/>
      <c r="G38" s="7" t="e">
        <f>NA()</f>
        <v>#N/A</v>
      </c>
      <c r="H38" s="7" t="e">
        <f>NA()</f>
        <v>#N/A</v>
      </c>
      <c r="I38" s="7" t="e">
        <f>NA()</f>
        <v>#N/A</v>
      </c>
      <c r="J38" s="7" t="s">
        <v>58</v>
      </c>
      <c r="K38" s="7" t="e">
        <f>NA()</f>
        <v>#N/A</v>
      </c>
      <c r="L38" s="11" t="s">
        <v>101</v>
      </c>
      <c r="M38" s="11" t="s">
        <v>100</v>
      </c>
      <c r="N38" s="11">
        <v>2011</v>
      </c>
      <c r="O38" s="12"/>
      <c r="P38" s="9"/>
      <c r="Q38" s="10"/>
      <c r="R38" s="11"/>
      <c r="S38" s="11" t="e">
        <f t="shared" si="2"/>
        <v>#N/A</v>
      </c>
      <c r="T38" s="11" t="e">
        <f t="shared" si="3"/>
        <v>#N/A</v>
      </c>
      <c r="U38" s="11">
        <f t="shared" si="4"/>
        <v>66</v>
      </c>
      <c r="V38" s="11" t="e">
        <f t="shared" si="5"/>
        <v>#N/A</v>
      </c>
      <c r="W38" s="11" t="e">
        <f t="shared" si="6"/>
        <v>#N/A</v>
      </c>
      <c r="X38" s="11" t="e">
        <f t="shared" si="7"/>
        <v>#N/A</v>
      </c>
      <c r="Y38" s="11" t="e">
        <f t="shared" si="8"/>
        <v>#N/A</v>
      </c>
      <c r="Z38" s="11"/>
    </row>
    <row r="39" spans="1:27" x14ac:dyDescent="0.45">
      <c r="A39" s="11">
        <v>12</v>
      </c>
      <c r="B39" s="11">
        <v>292</v>
      </c>
      <c r="C39" s="11">
        <v>292</v>
      </c>
      <c r="D39" s="11">
        <v>8</v>
      </c>
      <c r="E39" s="7" t="e">
        <f>NA()</f>
        <v>#N/A</v>
      </c>
      <c r="F39" s="7"/>
      <c r="G39" s="7" t="e">
        <f>NA()</f>
        <v>#N/A</v>
      </c>
      <c r="H39" s="7" t="e">
        <f>NA()</f>
        <v>#N/A</v>
      </c>
      <c r="I39" s="7" t="e">
        <f>NA()</f>
        <v>#N/A</v>
      </c>
      <c r="J39" s="7" t="s">
        <v>58</v>
      </c>
      <c r="K39" s="7" t="e">
        <f>NA()</f>
        <v>#N/A</v>
      </c>
      <c r="L39" s="11" t="s">
        <v>101</v>
      </c>
      <c r="M39" s="11" t="s">
        <v>103</v>
      </c>
      <c r="N39" s="11">
        <v>2011</v>
      </c>
      <c r="O39" s="12"/>
      <c r="P39" s="9"/>
      <c r="Q39" s="10"/>
      <c r="R39" s="11"/>
      <c r="S39" s="11" t="e">
        <f t="shared" si="2"/>
        <v>#N/A</v>
      </c>
      <c r="T39" s="11" t="e">
        <f t="shared" si="3"/>
        <v>#N/A</v>
      </c>
      <c r="U39" s="11">
        <f t="shared" si="4"/>
        <v>8</v>
      </c>
      <c r="V39" s="11" t="e">
        <f t="shared" si="5"/>
        <v>#N/A</v>
      </c>
      <c r="W39" s="11" t="e">
        <f t="shared" si="6"/>
        <v>#N/A</v>
      </c>
      <c r="X39" s="11" t="e">
        <f t="shared" si="7"/>
        <v>#N/A</v>
      </c>
      <c r="Y39" s="11" t="e">
        <f t="shared" si="8"/>
        <v>#N/A</v>
      </c>
      <c r="Z39" s="11"/>
    </row>
    <row r="40" spans="1:27" x14ac:dyDescent="0.45">
      <c r="A40" s="11">
        <v>11</v>
      </c>
      <c r="B40" s="11">
        <v>583</v>
      </c>
      <c r="C40" s="11">
        <v>583</v>
      </c>
      <c r="D40" s="11">
        <v>46</v>
      </c>
      <c r="E40" s="7" t="e">
        <f>NA()</f>
        <v>#N/A</v>
      </c>
      <c r="F40" s="7"/>
      <c r="G40" s="7" t="e">
        <f>NA()</f>
        <v>#N/A</v>
      </c>
      <c r="H40" s="7" t="e">
        <f>NA()</f>
        <v>#N/A</v>
      </c>
      <c r="I40" s="7" t="e">
        <f>NA()</f>
        <v>#N/A</v>
      </c>
      <c r="J40" s="7" t="s">
        <v>58</v>
      </c>
      <c r="K40" s="7" t="e">
        <f>NA()</f>
        <v>#N/A</v>
      </c>
      <c r="L40" s="11" t="s">
        <v>101</v>
      </c>
      <c r="M40" s="11" t="s">
        <v>105</v>
      </c>
      <c r="N40" s="11">
        <v>2012</v>
      </c>
      <c r="O40" s="12"/>
      <c r="P40" s="9"/>
      <c r="Q40" s="10"/>
      <c r="R40" s="11"/>
      <c r="S40" s="11" t="e">
        <f t="shared" si="2"/>
        <v>#N/A</v>
      </c>
      <c r="T40" s="11" t="e">
        <f t="shared" si="3"/>
        <v>#N/A</v>
      </c>
      <c r="U40" s="11">
        <f t="shared" si="4"/>
        <v>46</v>
      </c>
      <c r="V40" s="11" t="e">
        <f t="shared" si="5"/>
        <v>#N/A</v>
      </c>
      <c r="W40" s="11" t="e">
        <f t="shared" si="6"/>
        <v>#N/A</v>
      </c>
      <c r="X40" s="11" t="e">
        <f t="shared" si="7"/>
        <v>#N/A</v>
      </c>
      <c r="Y40" s="11" t="e">
        <f t="shared" si="8"/>
        <v>#N/A</v>
      </c>
      <c r="Z40" s="11"/>
    </row>
    <row r="41" spans="1:27" x14ac:dyDescent="0.45">
      <c r="A41" s="11">
        <v>9</v>
      </c>
      <c r="B41" s="11">
        <v>650</v>
      </c>
      <c r="C41" s="11">
        <v>650</v>
      </c>
      <c r="D41" s="11">
        <v>17</v>
      </c>
      <c r="E41" s="7" t="e">
        <f>NA()</f>
        <v>#N/A</v>
      </c>
      <c r="F41" s="7"/>
      <c r="G41" s="7" t="e">
        <f>NA()</f>
        <v>#N/A</v>
      </c>
      <c r="H41" s="7" t="e">
        <f>NA()</f>
        <v>#N/A</v>
      </c>
      <c r="I41" s="7" t="e">
        <f>NA()</f>
        <v>#N/A</v>
      </c>
      <c r="J41" s="7" t="s">
        <v>58</v>
      </c>
      <c r="K41" s="7" t="e">
        <f>NA()</f>
        <v>#N/A</v>
      </c>
      <c r="L41" s="11" t="s">
        <v>30</v>
      </c>
      <c r="M41" s="11" t="s">
        <v>103</v>
      </c>
      <c r="N41" s="11">
        <v>2011</v>
      </c>
      <c r="O41" s="12"/>
      <c r="P41" s="9"/>
      <c r="Q41" s="10"/>
      <c r="R41" s="11"/>
      <c r="S41" s="11" t="e">
        <f t="shared" si="2"/>
        <v>#N/A</v>
      </c>
      <c r="T41" s="11" t="e">
        <f t="shared" si="3"/>
        <v>#N/A</v>
      </c>
      <c r="U41" s="11">
        <f t="shared" si="4"/>
        <v>17</v>
      </c>
      <c r="V41" s="11" t="e">
        <f t="shared" si="5"/>
        <v>#N/A</v>
      </c>
      <c r="W41" s="11" t="e">
        <f t="shared" si="6"/>
        <v>#N/A</v>
      </c>
      <c r="X41" s="11" t="e">
        <f t="shared" si="7"/>
        <v>#N/A</v>
      </c>
      <c r="Y41" s="11" t="e">
        <f t="shared" si="8"/>
        <v>#N/A</v>
      </c>
      <c r="Z41" s="11"/>
    </row>
    <row r="42" spans="1:27" x14ac:dyDescent="0.45">
      <c r="A42" s="11">
        <v>5</v>
      </c>
      <c r="B42" s="11">
        <v>860</v>
      </c>
      <c r="C42" s="11">
        <v>860</v>
      </c>
      <c r="D42" s="11">
        <v>42</v>
      </c>
      <c r="E42" s="7" t="e">
        <f>NA()</f>
        <v>#N/A</v>
      </c>
      <c r="F42" s="7"/>
      <c r="G42" s="7" t="e">
        <f>NA()</f>
        <v>#N/A</v>
      </c>
      <c r="H42" s="7" t="e">
        <f>NA()</f>
        <v>#N/A</v>
      </c>
      <c r="I42" s="7" t="e">
        <f>NA()</f>
        <v>#N/A</v>
      </c>
      <c r="J42" s="7" t="s">
        <v>58</v>
      </c>
      <c r="K42" s="7" t="e">
        <f>NA()</f>
        <v>#N/A</v>
      </c>
      <c r="L42" s="11" t="s">
        <v>101</v>
      </c>
      <c r="M42" s="11" t="s">
        <v>100</v>
      </c>
      <c r="N42" s="11">
        <v>2013</v>
      </c>
      <c r="O42" s="12"/>
      <c r="P42" s="9"/>
      <c r="Q42" s="10"/>
      <c r="R42" s="11"/>
      <c r="S42" s="11" t="e">
        <f t="shared" si="2"/>
        <v>#N/A</v>
      </c>
      <c r="T42" s="11" t="e">
        <f t="shared" si="3"/>
        <v>#N/A</v>
      </c>
      <c r="U42" s="11">
        <f t="shared" si="4"/>
        <v>42</v>
      </c>
      <c r="V42" s="11" t="e">
        <f t="shared" si="5"/>
        <v>#N/A</v>
      </c>
      <c r="W42" s="11" t="e">
        <f t="shared" si="6"/>
        <v>#N/A</v>
      </c>
      <c r="X42" s="11" t="e">
        <f t="shared" si="7"/>
        <v>#N/A</v>
      </c>
      <c r="Y42" s="11" t="e">
        <f t="shared" si="8"/>
        <v>#N/A</v>
      </c>
      <c r="Z42" s="11"/>
    </row>
    <row r="43" spans="1:27" x14ac:dyDescent="0.45">
      <c r="A43" s="11">
        <v>10</v>
      </c>
      <c r="B43" s="11">
        <v>1027</v>
      </c>
      <c r="C43" s="11">
        <v>1027</v>
      </c>
      <c r="D43" s="11">
        <v>66</v>
      </c>
      <c r="E43" s="7" t="e">
        <f>NA()</f>
        <v>#N/A</v>
      </c>
      <c r="F43" s="7"/>
      <c r="G43" s="7" t="e">
        <f>NA()</f>
        <v>#N/A</v>
      </c>
      <c r="H43" s="7" t="e">
        <f>NA()</f>
        <v>#N/A</v>
      </c>
      <c r="I43" s="7" t="e">
        <f>NA()</f>
        <v>#N/A</v>
      </c>
      <c r="J43" s="11" t="s">
        <v>111</v>
      </c>
      <c r="K43" s="7" t="e">
        <f>NA()</f>
        <v>#N/A</v>
      </c>
      <c r="L43" s="11" t="s">
        <v>101</v>
      </c>
      <c r="M43" s="11" t="s">
        <v>105</v>
      </c>
      <c r="N43" s="11">
        <v>2011</v>
      </c>
      <c r="O43" s="12"/>
      <c r="P43" s="9"/>
      <c r="Q43" s="10"/>
      <c r="R43" s="11"/>
      <c r="S43" s="11" t="e">
        <f t="shared" si="2"/>
        <v>#N/A</v>
      </c>
      <c r="T43" s="11" t="e">
        <f t="shared" si="3"/>
        <v>#N/A</v>
      </c>
      <c r="U43" s="11">
        <f t="shared" si="4"/>
        <v>66</v>
      </c>
      <c r="V43" s="11" t="e">
        <f t="shared" si="5"/>
        <v>#N/A</v>
      </c>
      <c r="W43" s="11" t="e">
        <f t="shared" si="6"/>
        <v>#N/A</v>
      </c>
      <c r="X43" s="11" t="e">
        <f t="shared" si="7"/>
        <v>#N/A</v>
      </c>
      <c r="Y43" s="11" t="e">
        <f t="shared" si="8"/>
        <v>#N/A</v>
      </c>
      <c r="Z43" s="11"/>
    </row>
    <row r="44" spans="1:27" x14ac:dyDescent="0.45">
      <c r="A44" s="11">
        <v>11</v>
      </c>
      <c r="B44" s="11">
        <v>2900</v>
      </c>
      <c r="C44" s="11">
        <v>2900</v>
      </c>
      <c r="D44" s="11">
        <v>487</v>
      </c>
      <c r="E44" s="7" t="e">
        <f>NA()</f>
        <v>#N/A</v>
      </c>
      <c r="F44" s="7"/>
      <c r="G44" s="7" t="e">
        <f>NA()</f>
        <v>#N/A</v>
      </c>
      <c r="H44" s="7" t="e">
        <f>NA()</f>
        <v>#N/A</v>
      </c>
      <c r="I44" s="7" t="e">
        <f>NA()</f>
        <v>#N/A</v>
      </c>
      <c r="J44" s="7" t="s">
        <v>58</v>
      </c>
      <c r="K44" s="7" t="e">
        <f>NA()</f>
        <v>#N/A</v>
      </c>
      <c r="L44" s="11" t="s">
        <v>101</v>
      </c>
      <c r="M44" s="11" t="s">
        <v>105</v>
      </c>
      <c r="N44" s="11">
        <v>2012</v>
      </c>
      <c r="O44" s="12"/>
      <c r="P44" s="9"/>
      <c r="Q44" s="10"/>
      <c r="R44" s="11"/>
      <c r="S44" s="11" t="e">
        <f t="shared" si="2"/>
        <v>#N/A</v>
      </c>
      <c r="T44" s="11" t="e">
        <f t="shared" si="3"/>
        <v>#N/A</v>
      </c>
      <c r="U44" s="11">
        <f t="shared" si="4"/>
        <v>487</v>
      </c>
      <c r="V44" s="11" t="e">
        <f t="shared" si="5"/>
        <v>#N/A</v>
      </c>
      <c r="W44" s="11" t="e">
        <f t="shared" si="6"/>
        <v>#N/A</v>
      </c>
      <c r="X44" s="11" t="e">
        <f t="shared" si="7"/>
        <v>#N/A</v>
      </c>
      <c r="Y44" s="11" t="e">
        <f t="shared" si="8"/>
        <v>#N/A</v>
      </c>
      <c r="Z44" s="11"/>
    </row>
    <row r="45" spans="1:27" x14ac:dyDescent="0.45">
      <c r="A45" s="11"/>
      <c r="B45" s="11"/>
      <c r="C45" s="11"/>
      <c r="D45" s="11"/>
      <c r="E45" s="7"/>
      <c r="F45" s="7"/>
      <c r="G45" s="7"/>
      <c r="H45" s="7"/>
      <c r="I45" s="7"/>
      <c r="J45" s="11"/>
      <c r="K45" s="11"/>
      <c r="L45" s="11"/>
      <c r="M45" s="11"/>
      <c r="N45" s="11"/>
      <c r="O45" s="12"/>
      <c r="P45" s="9"/>
      <c r="Q45" s="10"/>
      <c r="R45" s="11"/>
      <c r="S45" s="11" t="e">
        <f t="shared" si="2"/>
        <v>#N/A</v>
      </c>
      <c r="T45" s="11" t="e">
        <f t="shared" si="3"/>
        <v>#N/A</v>
      </c>
      <c r="U45" s="11" t="e">
        <f t="shared" si="4"/>
        <v>#N/A</v>
      </c>
      <c r="V45" s="11" t="e">
        <f t="shared" si="5"/>
        <v>#N/A</v>
      </c>
      <c r="W45" s="11" t="e">
        <f t="shared" si="6"/>
        <v>#N/A</v>
      </c>
      <c r="X45" s="11" t="e">
        <f t="shared" si="7"/>
        <v>#N/A</v>
      </c>
      <c r="Y45" s="11" t="e">
        <f t="shared" si="8"/>
        <v>#N/A</v>
      </c>
      <c r="Z45" s="11"/>
    </row>
    <row r="46" spans="1:27" x14ac:dyDescent="0.45">
      <c r="A46" s="7">
        <v>14</v>
      </c>
      <c r="B46" s="7">
        <v>300</v>
      </c>
      <c r="C46" s="7">
        <v>300</v>
      </c>
      <c r="D46" s="7">
        <v>15</v>
      </c>
      <c r="E46" s="7">
        <v>11.8</v>
      </c>
      <c r="F46" s="7"/>
      <c r="G46" s="7" t="e">
        <f t="shared" ref="D46:J55" si="9">NA()</f>
        <v>#N/A</v>
      </c>
      <c r="H46" s="7" t="e">
        <f t="shared" si="9"/>
        <v>#N/A</v>
      </c>
      <c r="I46" s="7" t="e">
        <f t="shared" si="9"/>
        <v>#N/A</v>
      </c>
      <c r="J46" s="7" t="s">
        <v>115</v>
      </c>
      <c r="K46" s="7" t="s">
        <v>152</v>
      </c>
      <c r="L46" s="7" t="s">
        <v>116</v>
      </c>
      <c r="M46" s="7" t="s">
        <v>525</v>
      </c>
      <c r="N46" s="7">
        <v>2021</v>
      </c>
      <c r="O46" s="8" t="s">
        <v>153</v>
      </c>
      <c r="P46" s="9"/>
      <c r="Q46" s="10" t="e">
        <f>IF(ISERROR(SEARCH("*Japan*",M46)),D46,NA())</f>
        <v>#N/A</v>
      </c>
      <c r="R46" s="11">
        <f t="shared" ref="R46:R55" si="10">IF(ISERROR(SEARCH("*Japan*",M46)),NA(),D46)</f>
        <v>15</v>
      </c>
      <c r="S46" s="11" t="e">
        <f t="shared" si="2"/>
        <v>#N/A</v>
      </c>
      <c r="T46" s="11">
        <f t="shared" si="3"/>
        <v>15</v>
      </c>
      <c r="U46" s="11" t="e">
        <f t="shared" si="4"/>
        <v>#N/A</v>
      </c>
      <c r="V46" s="11" t="e">
        <f t="shared" si="5"/>
        <v>#N/A</v>
      </c>
      <c r="W46" s="11" t="e">
        <f t="shared" si="6"/>
        <v>#N/A</v>
      </c>
      <c r="X46" s="11" t="e">
        <f t="shared" si="7"/>
        <v>#N/A</v>
      </c>
      <c r="Y46" s="11" t="e">
        <f t="shared" si="8"/>
        <v>#N/A</v>
      </c>
      <c r="Z46" s="11"/>
      <c r="AA46" s="6" t="s">
        <v>5</v>
      </c>
    </row>
    <row r="47" spans="1:27" x14ac:dyDescent="0.45">
      <c r="A47" s="7">
        <v>15</v>
      </c>
      <c r="B47" s="7">
        <v>275</v>
      </c>
      <c r="C47" s="7">
        <v>275</v>
      </c>
      <c r="D47" s="7">
        <v>4.8</v>
      </c>
      <c r="E47" s="7">
        <v>40</v>
      </c>
      <c r="F47" s="7"/>
      <c r="G47" s="7" t="e">
        <f t="shared" si="9"/>
        <v>#N/A</v>
      </c>
      <c r="H47" s="7">
        <v>0</v>
      </c>
      <c r="I47" s="7" t="e">
        <f t="shared" si="9"/>
        <v>#N/A</v>
      </c>
      <c r="J47" s="7" t="e">
        <f t="shared" si="9"/>
        <v>#N/A</v>
      </c>
      <c r="K47" s="7" t="s">
        <v>152</v>
      </c>
      <c r="L47" s="7" t="s">
        <v>116</v>
      </c>
      <c r="M47" s="7" t="s">
        <v>154</v>
      </c>
      <c r="N47" s="7">
        <v>2022</v>
      </c>
      <c r="O47" s="8" t="s">
        <v>155</v>
      </c>
      <c r="P47" s="9"/>
      <c r="Q47" s="10"/>
      <c r="R47" s="11"/>
      <c r="S47" s="11">
        <f t="shared" si="2"/>
        <v>4.8</v>
      </c>
      <c r="T47" s="11" t="e">
        <f t="shared" si="3"/>
        <v>#N/A</v>
      </c>
      <c r="U47" s="11" t="e">
        <f t="shared" si="4"/>
        <v>#N/A</v>
      </c>
      <c r="V47" s="11" t="e">
        <f t="shared" si="5"/>
        <v>#N/A</v>
      </c>
      <c r="W47" s="11" t="e">
        <f t="shared" si="6"/>
        <v>#N/A</v>
      </c>
      <c r="X47" s="11" t="e">
        <f t="shared" si="7"/>
        <v>#N/A</v>
      </c>
      <c r="Y47" s="11" t="e">
        <f t="shared" si="8"/>
        <v>#N/A</v>
      </c>
      <c r="Z47" s="11"/>
      <c r="AA47" s="6"/>
    </row>
    <row r="48" spans="1:27" x14ac:dyDescent="0.45">
      <c r="A48" s="7">
        <v>16</v>
      </c>
      <c r="B48" s="7">
        <v>330</v>
      </c>
      <c r="C48" s="7">
        <v>330</v>
      </c>
      <c r="D48" s="7">
        <v>6.8</v>
      </c>
      <c r="E48" s="7">
        <v>40</v>
      </c>
      <c r="F48" s="7"/>
      <c r="G48" s="7" t="e">
        <f t="shared" si="9"/>
        <v>#N/A</v>
      </c>
      <c r="H48" s="7">
        <v>0</v>
      </c>
      <c r="I48" s="7" t="e">
        <f t="shared" si="9"/>
        <v>#N/A</v>
      </c>
      <c r="J48" s="7" t="e">
        <f t="shared" si="9"/>
        <v>#N/A</v>
      </c>
      <c r="K48" s="7" t="s">
        <v>152</v>
      </c>
      <c r="L48" s="7" t="s">
        <v>116</v>
      </c>
      <c r="M48" s="7" t="s">
        <v>154</v>
      </c>
      <c r="N48" s="7">
        <v>2022</v>
      </c>
      <c r="O48" s="8" t="s">
        <v>156</v>
      </c>
      <c r="P48" s="9"/>
      <c r="Q48" s="10">
        <f t="shared" ref="Q48:Q55" si="11">IF(ISERROR(SEARCH("*Japan*",M48)),D48,NA())</f>
        <v>6.8</v>
      </c>
      <c r="R48" s="11" t="e">
        <f t="shared" si="10"/>
        <v>#N/A</v>
      </c>
      <c r="S48" s="11">
        <f t="shared" si="2"/>
        <v>6.8</v>
      </c>
      <c r="T48" s="11" t="e">
        <f t="shared" si="3"/>
        <v>#N/A</v>
      </c>
      <c r="U48" s="11" t="e">
        <f t="shared" si="4"/>
        <v>#N/A</v>
      </c>
      <c r="V48" s="11" t="e">
        <f t="shared" si="5"/>
        <v>#N/A</v>
      </c>
      <c r="W48" s="11" t="e">
        <f t="shared" si="6"/>
        <v>#N/A</v>
      </c>
      <c r="X48" s="11" t="e">
        <f t="shared" si="7"/>
        <v>#N/A</v>
      </c>
      <c r="Y48" s="11" t="e">
        <f t="shared" si="8"/>
        <v>#N/A</v>
      </c>
      <c r="Z48" s="11"/>
    </row>
    <row r="49" spans="1:27" x14ac:dyDescent="0.45">
      <c r="A49" s="7">
        <v>17</v>
      </c>
      <c r="B49" s="7">
        <v>415</v>
      </c>
      <c r="C49" s="7">
        <v>415</v>
      </c>
      <c r="D49" s="7">
        <v>6.8</v>
      </c>
      <c r="E49" s="7">
        <v>40</v>
      </c>
      <c r="F49" s="7"/>
      <c r="G49" s="7" t="e">
        <f t="shared" si="9"/>
        <v>#N/A</v>
      </c>
      <c r="H49" s="7">
        <v>0</v>
      </c>
      <c r="I49" s="7" t="e">
        <f t="shared" si="9"/>
        <v>#N/A</v>
      </c>
      <c r="J49" s="7" t="e">
        <f t="shared" si="9"/>
        <v>#N/A</v>
      </c>
      <c r="K49" s="7" t="s">
        <v>152</v>
      </c>
      <c r="L49" s="7" t="s">
        <v>116</v>
      </c>
      <c r="M49" s="7" t="s">
        <v>154</v>
      </c>
      <c r="N49" s="7">
        <v>2022</v>
      </c>
      <c r="O49" s="8" t="s">
        <v>156</v>
      </c>
      <c r="P49" s="9"/>
      <c r="Q49" s="10">
        <f t="shared" si="11"/>
        <v>6.8</v>
      </c>
      <c r="R49" s="11" t="e">
        <f t="shared" si="10"/>
        <v>#N/A</v>
      </c>
      <c r="S49" s="11">
        <f t="shared" si="2"/>
        <v>6.8</v>
      </c>
      <c r="T49" s="11" t="e">
        <f t="shared" si="3"/>
        <v>#N/A</v>
      </c>
      <c r="U49" s="11" t="e">
        <f t="shared" si="4"/>
        <v>#N/A</v>
      </c>
      <c r="V49" s="11" t="e">
        <f t="shared" si="5"/>
        <v>#N/A</v>
      </c>
      <c r="W49" s="11" t="e">
        <f t="shared" si="6"/>
        <v>#N/A</v>
      </c>
      <c r="X49" s="11" t="e">
        <f t="shared" si="7"/>
        <v>#N/A</v>
      </c>
      <c r="Y49" s="11" t="e">
        <f t="shared" si="8"/>
        <v>#N/A</v>
      </c>
      <c r="Z49" s="11"/>
    </row>
    <row r="50" spans="1:27" x14ac:dyDescent="0.45">
      <c r="A50" s="7">
        <v>18</v>
      </c>
      <c r="B50" s="7">
        <v>500</v>
      </c>
      <c r="C50" s="7">
        <v>500</v>
      </c>
      <c r="D50" s="7">
        <v>11.6</v>
      </c>
      <c r="E50" s="7">
        <v>40</v>
      </c>
      <c r="F50" s="7"/>
      <c r="G50" s="7" t="e">
        <f t="shared" si="9"/>
        <v>#N/A</v>
      </c>
      <c r="H50" s="7">
        <v>0</v>
      </c>
      <c r="I50" s="7" t="e">
        <f t="shared" si="9"/>
        <v>#N/A</v>
      </c>
      <c r="J50" s="7" t="e">
        <f t="shared" si="9"/>
        <v>#N/A</v>
      </c>
      <c r="K50" s="7" t="s">
        <v>152</v>
      </c>
      <c r="L50" s="7" t="s">
        <v>116</v>
      </c>
      <c r="M50" s="7" t="s">
        <v>154</v>
      </c>
      <c r="N50" s="7">
        <v>2022</v>
      </c>
      <c r="O50" s="81" t="s">
        <v>157</v>
      </c>
      <c r="P50" s="9"/>
      <c r="Q50" s="10">
        <f t="shared" si="11"/>
        <v>11.6</v>
      </c>
      <c r="R50" s="11" t="e">
        <f t="shared" si="10"/>
        <v>#N/A</v>
      </c>
      <c r="S50" s="11">
        <f t="shared" si="2"/>
        <v>11.6</v>
      </c>
      <c r="T50" s="11" t="e">
        <f t="shared" si="3"/>
        <v>#N/A</v>
      </c>
      <c r="U50" s="11" t="e">
        <f t="shared" si="4"/>
        <v>#N/A</v>
      </c>
      <c r="V50" s="11" t="e">
        <f t="shared" si="5"/>
        <v>#N/A</v>
      </c>
      <c r="W50" s="11" t="e">
        <f t="shared" si="6"/>
        <v>#N/A</v>
      </c>
      <c r="X50" s="11" t="e">
        <f t="shared" si="7"/>
        <v>#N/A</v>
      </c>
      <c r="Y50" s="11" t="e">
        <f t="shared" si="8"/>
        <v>#N/A</v>
      </c>
      <c r="Z50" s="11"/>
    </row>
    <row r="51" spans="1:27" x14ac:dyDescent="0.45">
      <c r="A51" s="42">
        <v>19</v>
      </c>
      <c r="B51" s="42">
        <v>300</v>
      </c>
      <c r="C51" s="42">
        <v>300</v>
      </c>
      <c r="D51" s="42" t="e">
        <f t="shared" si="9"/>
        <v>#N/A</v>
      </c>
      <c r="E51" s="42">
        <v>11</v>
      </c>
      <c r="F51" s="42">
        <v>21000</v>
      </c>
      <c r="G51" s="42" t="e">
        <f t="shared" si="9"/>
        <v>#N/A</v>
      </c>
      <c r="H51" s="42" t="e">
        <f t="shared" si="9"/>
        <v>#N/A</v>
      </c>
      <c r="I51" s="42" t="e">
        <f t="shared" si="9"/>
        <v>#N/A</v>
      </c>
      <c r="J51" s="42" t="s">
        <v>115</v>
      </c>
      <c r="K51" s="42" t="s">
        <v>152</v>
      </c>
      <c r="L51" s="42" t="s">
        <v>116</v>
      </c>
      <c r="M51" s="42" t="s">
        <v>525</v>
      </c>
      <c r="N51" s="79">
        <v>2018</v>
      </c>
      <c r="O51" s="41" t="s">
        <v>36</v>
      </c>
      <c r="P51" s="82"/>
      <c r="Q51" s="23" t="e">
        <f t="shared" si="11"/>
        <v>#N/A</v>
      </c>
      <c r="R51" s="23" t="e">
        <f t="shared" si="10"/>
        <v>#N/A</v>
      </c>
      <c r="S51" s="11" t="e">
        <f t="shared" si="2"/>
        <v>#N/A</v>
      </c>
      <c r="T51" s="11" t="e">
        <f t="shared" si="3"/>
        <v>#N/A</v>
      </c>
      <c r="U51" s="11" t="e">
        <f t="shared" si="4"/>
        <v>#N/A</v>
      </c>
      <c r="V51" s="11" t="e">
        <f t="shared" si="5"/>
        <v>#N/A</v>
      </c>
      <c r="W51" s="11" t="e">
        <f t="shared" si="6"/>
        <v>#N/A</v>
      </c>
      <c r="X51" s="11" t="e">
        <f t="shared" si="7"/>
        <v>#N/A</v>
      </c>
      <c r="Y51" s="11" t="e">
        <f t="shared" si="8"/>
        <v>#N/A</v>
      </c>
      <c r="Z51" s="23"/>
      <c r="AA51" s="27" t="s">
        <v>158</v>
      </c>
    </row>
    <row r="52" spans="1:27" x14ac:dyDescent="0.45">
      <c r="A52" s="42">
        <v>19</v>
      </c>
      <c r="B52" s="42">
        <v>1000</v>
      </c>
      <c r="C52" s="42">
        <v>1000</v>
      </c>
      <c r="D52" s="42" t="e">
        <f t="shared" si="9"/>
        <v>#N/A</v>
      </c>
      <c r="E52" s="42">
        <v>11</v>
      </c>
      <c r="F52" s="42">
        <v>3300</v>
      </c>
      <c r="G52" s="42" t="e">
        <f t="shared" si="9"/>
        <v>#N/A</v>
      </c>
      <c r="H52" s="42" t="e">
        <f t="shared" si="9"/>
        <v>#N/A</v>
      </c>
      <c r="I52" s="42" t="e">
        <f t="shared" si="9"/>
        <v>#N/A</v>
      </c>
      <c r="J52" s="42" t="s">
        <v>115</v>
      </c>
      <c r="K52" s="42" t="s">
        <v>152</v>
      </c>
      <c r="L52" s="42" t="s">
        <v>116</v>
      </c>
      <c r="M52" s="42" t="s">
        <v>525</v>
      </c>
      <c r="N52" s="79">
        <v>2018</v>
      </c>
      <c r="O52" s="41" t="s">
        <v>36</v>
      </c>
      <c r="P52" s="82"/>
      <c r="Q52" s="23" t="e">
        <f t="shared" si="11"/>
        <v>#N/A</v>
      </c>
      <c r="R52" s="23" t="e">
        <f t="shared" si="10"/>
        <v>#N/A</v>
      </c>
      <c r="S52" s="11" t="e">
        <f t="shared" si="2"/>
        <v>#N/A</v>
      </c>
      <c r="T52" s="11" t="e">
        <f t="shared" si="3"/>
        <v>#N/A</v>
      </c>
      <c r="U52" s="11" t="e">
        <f t="shared" si="4"/>
        <v>#N/A</v>
      </c>
      <c r="V52" s="11" t="e">
        <f t="shared" si="5"/>
        <v>#N/A</v>
      </c>
      <c r="W52" s="11" t="e">
        <f t="shared" si="6"/>
        <v>#N/A</v>
      </c>
      <c r="X52" s="11" t="e">
        <f t="shared" si="7"/>
        <v>#N/A</v>
      </c>
      <c r="Y52" s="11" t="e">
        <f t="shared" si="8"/>
        <v>#N/A</v>
      </c>
      <c r="Z52" s="23"/>
    </row>
    <row r="53" spans="1:27" x14ac:dyDescent="0.45">
      <c r="A53" s="7">
        <v>20</v>
      </c>
      <c r="B53" s="7">
        <v>343</v>
      </c>
      <c r="C53" s="7">
        <v>343</v>
      </c>
      <c r="D53" s="7" t="e">
        <f t="shared" si="9"/>
        <v>#N/A</v>
      </c>
      <c r="E53" s="7" t="s">
        <v>159</v>
      </c>
      <c r="F53" s="7"/>
      <c r="G53" s="7" t="e">
        <f t="shared" si="9"/>
        <v>#N/A</v>
      </c>
      <c r="H53" s="7" t="e">
        <f t="shared" si="9"/>
        <v>#N/A</v>
      </c>
      <c r="I53" s="7" t="s">
        <v>160</v>
      </c>
      <c r="J53" s="7" t="s">
        <v>115</v>
      </c>
      <c r="K53" s="7" t="s">
        <v>152</v>
      </c>
      <c r="L53" s="7" t="s">
        <v>116</v>
      </c>
      <c r="M53" s="7" t="s">
        <v>161</v>
      </c>
      <c r="N53" s="7">
        <v>2021</v>
      </c>
      <c r="O53" s="54"/>
      <c r="P53" s="9"/>
      <c r="Q53" s="10" t="e">
        <f t="shared" si="11"/>
        <v>#N/A</v>
      </c>
      <c r="R53" s="11" t="e">
        <f t="shared" si="10"/>
        <v>#N/A</v>
      </c>
      <c r="S53" s="11" t="e">
        <f t="shared" si="2"/>
        <v>#N/A</v>
      </c>
      <c r="T53" s="11" t="e">
        <f t="shared" si="3"/>
        <v>#N/A</v>
      </c>
      <c r="U53" s="11" t="e">
        <f t="shared" si="4"/>
        <v>#N/A</v>
      </c>
      <c r="V53" s="11" t="e">
        <f t="shared" si="5"/>
        <v>#N/A</v>
      </c>
      <c r="W53" s="11" t="e">
        <f t="shared" si="6"/>
        <v>#N/A</v>
      </c>
      <c r="X53" s="11" t="e">
        <f t="shared" si="7"/>
        <v>#N/A</v>
      </c>
      <c r="Y53" s="11" t="e">
        <f t="shared" si="8"/>
        <v>#N/A</v>
      </c>
      <c r="Z53" s="11"/>
    </row>
    <row r="54" spans="1:27" x14ac:dyDescent="0.45">
      <c r="A54" s="7">
        <v>21</v>
      </c>
      <c r="B54" s="7">
        <v>343</v>
      </c>
      <c r="C54" s="7">
        <v>343</v>
      </c>
      <c r="D54" s="7" t="e">
        <f t="shared" si="9"/>
        <v>#N/A</v>
      </c>
      <c r="E54" s="7">
        <v>19</v>
      </c>
      <c r="F54" s="7"/>
      <c r="G54" s="7" t="e">
        <f t="shared" si="9"/>
        <v>#N/A</v>
      </c>
      <c r="H54" s="7" t="e">
        <f t="shared" si="9"/>
        <v>#N/A</v>
      </c>
      <c r="I54" s="7" t="e">
        <f t="shared" si="9"/>
        <v>#N/A</v>
      </c>
      <c r="J54" s="7" t="s">
        <v>115</v>
      </c>
      <c r="K54" s="7" t="s">
        <v>152</v>
      </c>
      <c r="L54" s="7" t="s">
        <v>116</v>
      </c>
      <c r="M54" s="7" t="s">
        <v>161</v>
      </c>
      <c r="N54" s="7">
        <v>2019</v>
      </c>
      <c r="O54" s="8" t="s">
        <v>162</v>
      </c>
      <c r="P54" s="9"/>
      <c r="Q54" s="10" t="e">
        <f t="shared" si="11"/>
        <v>#N/A</v>
      </c>
      <c r="R54" s="11" t="e">
        <f t="shared" si="10"/>
        <v>#N/A</v>
      </c>
      <c r="S54" s="11" t="e">
        <f t="shared" si="2"/>
        <v>#N/A</v>
      </c>
      <c r="T54" s="11" t="e">
        <f t="shared" si="3"/>
        <v>#N/A</v>
      </c>
      <c r="U54" s="11" t="e">
        <f t="shared" si="4"/>
        <v>#N/A</v>
      </c>
      <c r="V54" s="11" t="e">
        <f t="shared" si="5"/>
        <v>#N/A</v>
      </c>
      <c r="W54" s="11" t="e">
        <f t="shared" si="6"/>
        <v>#N/A</v>
      </c>
      <c r="X54" s="11" t="e">
        <f t="shared" si="7"/>
        <v>#N/A</v>
      </c>
      <c r="Y54" s="11" t="e">
        <f t="shared" si="8"/>
        <v>#N/A</v>
      </c>
      <c r="Z54" s="11"/>
    </row>
    <row r="55" spans="1:27" x14ac:dyDescent="0.45">
      <c r="A55" s="7">
        <v>22</v>
      </c>
      <c r="B55" s="7">
        <v>300</v>
      </c>
      <c r="C55" s="7">
        <v>300</v>
      </c>
      <c r="D55" s="7" t="e">
        <f t="shared" si="9"/>
        <v>#N/A</v>
      </c>
      <c r="E55" s="7" t="s">
        <v>163</v>
      </c>
      <c r="F55" s="7"/>
      <c r="G55" s="7" t="e">
        <f t="shared" si="9"/>
        <v>#N/A</v>
      </c>
      <c r="H55" s="7" t="e">
        <f t="shared" si="9"/>
        <v>#N/A</v>
      </c>
      <c r="I55" s="7" t="e">
        <f t="shared" si="9"/>
        <v>#N/A</v>
      </c>
      <c r="J55" s="7" t="e">
        <f t="shared" si="9"/>
        <v>#N/A</v>
      </c>
      <c r="K55" s="7" t="s">
        <v>152</v>
      </c>
      <c r="L55" s="7" t="s">
        <v>116</v>
      </c>
      <c r="M55" s="7" t="s">
        <v>164</v>
      </c>
      <c r="N55" s="7">
        <v>2017</v>
      </c>
      <c r="O55" s="8" t="s">
        <v>165</v>
      </c>
      <c r="P55" s="9"/>
      <c r="Q55" s="10" t="e">
        <f t="shared" si="11"/>
        <v>#N/A</v>
      </c>
      <c r="R55" s="11" t="e">
        <f t="shared" si="10"/>
        <v>#N/A</v>
      </c>
      <c r="S55" s="11" t="e">
        <f t="shared" si="2"/>
        <v>#N/A</v>
      </c>
      <c r="T55" s="11" t="e">
        <f t="shared" si="3"/>
        <v>#N/A</v>
      </c>
      <c r="U55" s="11" t="e">
        <f t="shared" si="4"/>
        <v>#N/A</v>
      </c>
      <c r="V55" s="11" t="e">
        <f t="shared" si="5"/>
        <v>#N/A</v>
      </c>
      <c r="W55" s="11" t="e">
        <f t="shared" si="6"/>
        <v>#N/A</v>
      </c>
      <c r="X55" s="11" t="e">
        <f t="shared" si="7"/>
        <v>#N/A</v>
      </c>
      <c r="Y55" s="11" t="e">
        <f t="shared" si="8"/>
        <v>#N/A</v>
      </c>
      <c r="Z55" s="11"/>
    </row>
    <row r="56" spans="1:27" x14ac:dyDescent="0.45">
      <c r="A56" s="31">
        <v>23</v>
      </c>
      <c r="B56" s="48">
        <v>325.70269999999999</v>
      </c>
      <c r="C56" s="48">
        <v>325.70269999999999</v>
      </c>
      <c r="D56" s="7">
        <v>30</v>
      </c>
      <c r="E56" s="7" t="e">
        <f>NA()</f>
        <v>#N/A</v>
      </c>
      <c r="F56" s="42" t="e">
        <v>#N/A</v>
      </c>
      <c r="G56" s="7" t="e">
        <f>NA()</f>
        <v>#N/A</v>
      </c>
      <c r="H56" s="7" t="e">
        <f>NA()</f>
        <v>#N/A</v>
      </c>
      <c r="I56" s="7" t="e">
        <f>NA()</f>
        <v>#N/A</v>
      </c>
      <c r="J56" s="7" t="s">
        <v>312</v>
      </c>
      <c r="K56" s="7" t="e">
        <f>NA()</f>
        <v>#N/A</v>
      </c>
      <c r="L56" s="7" t="e">
        <f>NA()</f>
        <v>#N/A</v>
      </c>
      <c r="M56" s="31" t="s">
        <v>313</v>
      </c>
      <c r="N56" s="7">
        <v>2021</v>
      </c>
      <c r="O56" s="8"/>
      <c r="P56" s="9"/>
      <c r="Q56" s="10">
        <f>IF(ISERROR(SEARCH("*Japan*",M56)),D56,NA())</f>
        <v>30</v>
      </c>
      <c r="R56" s="11" t="e">
        <f t="shared" ref="R56:R83" si="12">IF(ISERROR(SEARCH("*Japan*",M56)),NA(),D56)</f>
        <v>#N/A</v>
      </c>
      <c r="S56" s="11" t="e">
        <f t="shared" si="2"/>
        <v>#N/A</v>
      </c>
      <c r="T56" s="11" t="e">
        <f t="shared" si="3"/>
        <v>#N/A</v>
      </c>
      <c r="U56" s="11" t="e">
        <f t="shared" si="4"/>
        <v>#N/A</v>
      </c>
      <c r="V56" s="11" t="e">
        <f t="shared" si="5"/>
        <v>#N/A</v>
      </c>
      <c r="W56" s="11">
        <f t="shared" si="6"/>
        <v>30</v>
      </c>
      <c r="X56" s="11" t="e">
        <f t="shared" si="7"/>
        <v>#N/A</v>
      </c>
      <c r="Y56" s="11" t="e">
        <f t="shared" si="8"/>
        <v>#N/A</v>
      </c>
      <c r="Z56" s="11"/>
      <c r="AA56" s="6" t="s">
        <v>5</v>
      </c>
    </row>
    <row r="57" spans="1:27" x14ac:dyDescent="0.45">
      <c r="A57" s="31">
        <v>23</v>
      </c>
      <c r="B57" s="48">
        <v>325.70269999999999</v>
      </c>
      <c r="C57" s="48">
        <v>325.70269999999999</v>
      </c>
      <c r="D57" s="7">
        <v>61</v>
      </c>
      <c r="E57" s="7" t="e">
        <f>NA()</f>
        <v>#N/A</v>
      </c>
      <c r="F57" s="42" t="e">
        <v>#N/A</v>
      </c>
      <c r="G57" s="7" t="e">
        <f>NA()</f>
        <v>#N/A</v>
      </c>
      <c r="H57" s="7" t="e">
        <f>NA()</f>
        <v>#N/A</v>
      </c>
      <c r="I57" s="7" t="e">
        <f>NA()</f>
        <v>#N/A</v>
      </c>
      <c r="J57" s="7" t="s">
        <v>312</v>
      </c>
      <c r="K57" s="7" t="e">
        <f>NA()</f>
        <v>#N/A</v>
      </c>
      <c r="L57" s="7" t="e">
        <f>NA()</f>
        <v>#N/A</v>
      </c>
      <c r="M57" s="31" t="s">
        <v>313</v>
      </c>
      <c r="N57" s="7">
        <v>2021</v>
      </c>
      <c r="O57" s="8"/>
      <c r="P57" s="9"/>
      <c r="Q57" s="10">
        <f t="shared" ref="Q57:Q83" si="13">IF(ISERROR(SEARCH("*Japan*",M57)),D57,NA())</f>
        <v>61</v>
      </c>
      <c r="R57" s="11" t="e">
        <f t="shared" si="12"/>
        <v>#N/A</v>
      </c>
      <c r="S57" s="11" t="e">
        <f t="shared" si="2"/>
        <v>#N/A</v>
      </c>
      <c r="T57" s="11" t="e">
        <f t="shared" si="3"/>
        <v>#N/A</v>
      </c>
      <c r="U57" s="11" t="e">
        <f t="shared" si="4"/>
        <v>#N/A</v>
      </c>
      <c r="V57" s="11" t="e">
        <f t="shared" si="5"/>
        <v>#N/A</v>
      </c>
      <c r="W57" s="11">
        <f t="shared" si="6"/>
        <v>61</v>
      </c>
      <c r="X57" s="11" t="e">
        <f t="shared" si="7"/>
        <v>#N/A</v>
      </c>
      <c r="Y57" s="11" t="e">
        <f t="shared" si="8"/>
        <v>#N/A</v>
      </c>
      <c r="Z57" s="11"/>
    </row>
    <row r="58" spans="1:27" x14ac:dyDescent="0.45">
      <c r="A58" s="31">
        <v>24</v>
      </c>
      <c r="B58" s="7">
        <v>300</v>
      </c>
      <c r="C58" s="7">
        <v>300</v>
      </c>
      <c r="D58" s="7" t="e">
        <f>NA()</f>
        <v>#N/A</v>
      </c>
      <c r="E58" s="7" t="e">
        <f>NA()</f>
        <v>#N/A</v>
      </c>
      <c r="F58" s="42" t="e">
        <v>#N/A</v>
      </c>
      <c r="G58" s="7" t="e">
        <f>NA()</f>
        <v>#N/A</v>
      </c>
      <c r="H58" s="7" t="e">
        <f>NA()</f>
        <v>#N/A</v>
      </c>
      <c r="I58" s="7">
        <v>2.5600000000000005</v>
      </c>
      <c r="J58" s="7" t="s">
        <v>314</v>
      </c>
      <c r="K58" s="7" t="e">
        <f>NA()</f>
        <v>#N/A</v>
      </c>
      <c r="L58" s="7" t="e">
        <f>NA()</f>
        <v>#N/A</v>
      </c>
      <c r="M58" s="31" t="s">
        <v>315</v>
      </c>
      <c r="N58" s="7">
        <v>2013</v>
      </c>
      <c r="O58" s="8"/>
      <c r="P58" s="9"/>
      <c r="Q58" s="10" t="e">
        <f t="shared" si="13"/>
        <v>#N/A</v>
      </c>
      <c r="R58" s="11" t="e">
        <f t="shared" si="12"/>
        <v>#N/A</v>
      </c>
      <c r="S58" s="11" t="e">
        <f t="shared" si="2"/>
        <v>#N/A</v>
      </c>
      <c r="T58" s="11" t="e">
        <f t="shared" si="3"/>
        <v>#N/A</v>
      </c>
      <c r="U58" s="11" t="e">
        <f t="shared" si="4"/>
        <v>#N/A</v>
      </c>
      <c r="V58" s="11" t="e">
        <f t="shared" si="5"/>
        <v>#N/A</v>
      </c>
      <c r="W58" s="11" t="e">
        <f t="shared" si="6"/>
        <v>#N/A</v>
      </c>
      <c r="X58" s="11" t="e">
        <f t="shared" si="7"/>
        <v>#N/A</v>
      </c>
      <c r="Y58" s="11" t="e">
        <f t="shared" si="8"/>
        <v>#N/A</v>
      </c>
      <c r="Z58" s="11"/>
    </row>
    <row r="59" spans="1:27" x14ac:dyDescent="0.45">
      <c r="A59" s="31">
        <v>25</v>
      </c>
      <c r="B59" s="7">
        <v>300</v>
      </c>
      <c r="C59" s="7">
        <v>300</v>
      </c>
      <c r="D59" s="7" t="e">
        <f>NA()</f>
        <v>#N/A</v>
      </c>
      <c r="E59" s="7">
        <v>40</v>
      </c>
      <c r="F59" s="42">
        <v>2</v>
      </c>
      <c r="G59" s="7" t="e">
        <f>NA()</f>
        <v>#N/A</v>
      </c>
      <c r="H59" s="7" t="e">
        <f>NA()</f>
        <v>#N/A</v>
      </c>
      <c r="I59" s="7" t="e">
        <f>NA()</f>
        <v>#N/A</v>
      </c>
      <c r="J59" s="7" t="s">
        <v>316</v>
      </c>
      <c r="K59" s="7" t="e">
        <f>NA()</f>
        <v>#N/A</v>
      </c>
      <c r="L59" s="7" t="e">
        <f>NA()</f>
        <v>#N/A</v>
      </c>
      <c r="M59" s="31" t="s">
        <v>317</v>
      </c>
      <c r="N59" s="7">
        <v>2016</v>
      </c>
      <c r="O59" s="8"/>
      <c r="P59" s="9"/>
      <c r="Q59" s="10" t="e">
        <f t="shared" si="13"/>
        <v>#N/A</v>
      </c>
      <c r="R59" s="11" t="e">
        <f t="shared" si="12"/>
        <v>#N/A</v>
      </c>
      <c r="S59" s="11" t="e">
        <f t="shared" si="2"/>
        <v>#N/A</v>
      </c>
      <c r="T59" s="11" t="e">
        <f t="shared" si="3"/>
        <v>#N/A</v>
      </c>
      <c r="U59" s="11" t="e">
        <f t="shared" si="4"/>
        <v>#N/A</v>
      </c>
      <c r="V59" s="11" t="e">
        <f t="shared" si="5"/>
        <v>#N/A</v>
      </c>
      <c r="W59" s="11" t="e">
        <f t="shared" si="6"/>
        <v>#N/A</v>
      </c>
      <c r="X59" s="11" t="e">
        <f t="shared" si="7"/>
        <v>#N/A</v>
      </c>
      <c r="Y59" s="11" t="e">
        <f t="shared" si="8"/>
        <v>#N/A</v>
      </c>
      <c r="Z59" s="11"/>
    </row>
    <row r="60" spans="1:27" x14ac:dyDescent="0.45">
      <c r="A60" s="31">
        <v>25</v>
      </c>
      <c r="B60" s="7">
        <v>660</v>
      </c>
      <c r="C60" s="7">
        <v>660</v>
      </c>
      <c r="D60" s="7" t="e">
        <f>NA()</f>
        <v>#N/A</v>
      </c>
      <c r="E60" s="7">
        <v>13</v>
      </c>
      <c r="F60" s="42">
        <v>0.3</v>
      </c>
      <c r="G60" s="7" t="e">
        <f>NA()</f>
        <v>#N/A</v>
      </c>
      <c r="H60" s="7" t="e">
        <f>NA()</f>
        <v>#N/A</v>
      </c>
      <c r="I60" s="7" t="e">
        <f>NA()</f>
        <v>#N/A</v>
      </c>
      <c r="J60" s="7" t="s">
        <v>316</v>
      </c>
      <c r="K60" s="7" t="e">
        <f>NA()</f>
        <v>#N/A</v>
      </c>
      <c r="L60" s="7" t="e">
        <f>NA()</f>
        <v>#N/A</v>
      </c>
      <c r="M60" s="31" t="s">
        <v>317</v>
      </c>
      <c r="N60" s="7">
        <v>2016</v>
      </c>
      <c r="O60" s="8"/>
      <c r="P60" s="9"/>
      <c r="Q60" s="10" t="e">
        <f t="shared" si="13"/>
        <v>#N/A</v>
      </c>
      <c r="R60" s="11" t="e">
        <f t="shared" si="12"/>
        <v>#N/A</v>
      </c>
      <c r="S60" s="11" t="e">
        <f t="shared" si="2"/>
        <v>#N/A</v>
      </c>
      <c r="T60" s="11" t="e">
        <f t="shared" si="3"/>
        <v>#N/A</v>
      </c>
      <c r="U60" s="11" t="e">
        <f t="shared" si="4"/>
        <v>#N/A</v>
      </c>
      <c r="V60" s="11" t="e">
        <f t="shared" si="5"/>
        <v>#N/A</v>
      </c>
      <c r="W60" s="11" t="e">
        <f t="shared" si="6"/>
        <v>#N/A</v>
      </c>
      <c r="X60" s="11" t="e">
        <f t="shared" si="7"/>
        <v>#N/A</v>
      </c>
      <c r="Y60" s="11" t="e">
        <f t="shared" si="8"/>
        <v>#N/A</v>
      </c>
      <c r="Z60" s="11"/>
    </row>
    <row r="61" spans="1:27" x14ac:dyDescent="0.45">
      <c r="A61" s="31">
        <v>26</v>
      </c>
      <c r="B61" s="7">
        <v>590</v>
      </c>
      <c r="C61" s="7">
        <v>590</v>
      </c>
      <c r="D61" s="7">
        <v>166</v>
      </c>
      <c r="E61" s="7" t="e">
        <f>NA()</f>
        <v>#N/A</v>
      </c>
      <c r="F61" s="42" t="e">
        <v>#N/A</v>
      </c>
      <c r="G61" s="7" t="e">
        <f>NA()</f>
        <v>#N/A</v>
      </c>
      <c r="H61" s="7" t="e">
        <f>NA()</f>
        <v>#N/A</v>
      </c>
      <c r="I61" s="7" t="e">
        <f>NA()</f>
        <v>#N/A</v>
      </c>
      <c r="J61" s="7" t="s">
        <v>318</v>
      </c>
      <c r="K61" s="7" t="e">
        <f>NA()</f>
        <v>#N/A</v>
      </c>
      <c r="L61" s="7" t="e">
        <f>NA()</f>
        <v>#N/A</v>
      </c>
      <c r="M61" s="31" t="s">
        <v>319</v>
      </c>
      <c r="N61" s="7">
        <v>2014</v>
      </c>
      <c r="O61" s="8"/>
      <c r="P61" s="9"/>
      <c r="Q61" s="10">
        <f t="shared" si="13"/>
        <v>166</v>
      </c>
      <c r="R61" s="11" t="e">
        <f t="shared" si="12"/>
        <v>#N/A</v>
      </c>
      <c r="S61" s="11" t="e">
        <f t="shared" si="2"/>
        <v>#N/A</v>
      </c>
      <c r="T61" s="11" t="e">
        <f t="shared" si="3"/>
        <v>#N/A</v>
      </c>
      <c r="U61" s="11" t="e">
        <f t="shared" si="4"/>
        <v>#N/A</v>
      </c>
      <c r="V61" s="11" t="e">
        <f t="shared" si="5"/>
        <v>#N/A</v>
      </c>
      <c r="W61" s="11">
        <f t="shared" si="6"/>
        <v>166</v>
      </c>
      <c r="X61" s="11" t="e">
        <f t="shared" si="7"/>
        <v>#N/A</v>
      </c>
      <c r="Y61" s="11" t="e">
        <f t="shared" si="8"/>
        <v>#N/A</v>
      </c>
      <c r="Z61" s="11"/>
    </row>
    <row r="62" spans="1:27" x14ac:dyDescent="0.45">
      <c r="A62" s="35">
        <v>27</v>
      </c>
      <c r="B62" s="7">
        <v>94</v>
      </c>
      <c r="C62" s="7">
        <v>94</v>
      </c>
      <c r="D62" s="7" t="e">
        <f>NA()</f>
        <v>#N/A</v>
      </c>
      <c r="E62" s="7" t="e">
        <f>NA()</f>
        <v>#N/A</v>
      </c>
      <c r="F62" s="42">
        <v>6069</v>
      </c>
      <c r="G62" s="7" t="e">
        <f>NA()</f>
        <v>#N/A</v>
      </c>
      <c r="H62" s="7" t="e">
        <f>NA()</f>
        <v>#N/A</v>
      </c>
      <c r="I62" s="7" t="e">
        <f>NA()</f>
        <v>#N/A</v>
      </c>
      <c r="J62" s="7" t="e">
        <f>NA()</f>
        <v>#N/A</v>
      </c>
      <c r="K62" s="7" t="e">
        <f>NA()</f>
        <v>#N/A</v>
      </c>
      <c r="L62" s="7" t="e">
        <f>NA()</f>
        <v>#N/A</v>
      </c>
      <c r="M62" s="35" t="s">
        <v>320</v>
      </c>
      <c r="N62" s="76">
        <v>2013</v>
      </c>
      <c r="O62" s="8"/>
      <c r="P62" s="9"/>
      <c r="Q62" s="10" t="e">
        <f t="shared" si="13"/>
        <v>#N/A</v>
      </c>
      <c r="R62" s="11" t="e">
        <f t="shared" si="12"/>
        <v>#N/A</v>
      </c>
      <c r="S62" s="11" t="e">
        <f t="shared" si="2"/>
        <v>#N/A</v>
      </c>
      <c r="T62" s="11" t="e">
        <f t="shared" si="3"/>
        <v>#N/A</v>
      </c>
      <c r="U62" s="11" t="e">
        <f t="shared" si="4"/>
        <v>#N/A</v>
      </c>
      <c r="V62" s="11" t="e">
        <f t="shared" si="5"/>
        <v>#N/A</v>
      </c>
      <c r="W62" s="11" t="e">
        <f t="shared" si="6"/>
        <v>#N/A</v>
      </c>
      <c r="X62" s="11" t="e">
        <f t="shared" si="7"/>
        <v>#N/A</v>
      </c>
      <c r="Y62" s="11" t="e">
        <f t="shared" si="8"/>
        <v>#N/A</v>
      </c>
      <c r="Z62" s="11"/>
    </row>
    <row r="63" spans="1:27" x14ac:dyDescent="0.45">
      <c r="A63" s="35">
        <v>28</v>
      </c>
      <c r="B63" s="7">
        <v>300</v>
      </c>
      <c r="C63" s="7">
        <v>300</v>
      </c>
      <c r="D63" s="7">
        <v>64</v>
      </c>
      <c r="E63" s="7" t="e">
        <f>NA()</f>
        <v>#N/A</v>
      </c>
      <c r="F63" s="42" t="e">
        <v>#N/A</v>
      </c>
      <c r="G63" s="7" t="e">
        <f>NA()</f>
        <v>#N/A</v>
      </c>
      <c r="H63" s="7" t="e">
        <f>NA()</f>
        <v>#N/A</v>
      </c>
      <c r="I63" s="7" t="e">
        <f>NA()</f>
        <v>#N/A</v>
      </c>
      <c r="J63" s="7" t="e">
        <f>NA()</f>
        <v>#N/A</v>
      </c>
      <c r="K63" s="7" t="e">
        <f>NA()</f>
        <v>#N/A</v>
      </c>
      <c r="L63" s="7" t="e">
        <f>NA()</f>
        <v>#N/A</v>
      </c>
      <c r="M63" s="35" t="s">
        <v>320</v>
      </c>
      <c r="N63" s="76">
        <v>2016</v>
      </c>
      <c r="O63" s="8"/>
      <c r="P63" s="9"/>
      <c r="Q63" s="10" t="e">
        <f t="shared" si="13"/>
        <v>#N/A</v>
      </c>
      <c r="R63" s="11">
        <f t="shared" si="12"/>
        <v>64</v>
      </c>
      <c r="S63" s="11" t="e">
        <f t="shared" si="2"/>
        <v>#N/A</v>
      </c>
      <c r="T63" s="11" t="e">
        <f t="shared" si="3"/>
        <v>#N/A</v>
      </c>
      <c r="U63" s="11" t="e">
        <f t="shared" si="4"/>
        <v>#N/A</v>
      </c>
      <c r="V63" s="11" t="e">
        <f t="shared" si="5"/>
        <v>#N/A</v>
      </c>
      <c r="W63" s="11" t="e">
        <f t="shared" si="6"/>
        <v>#N/A</v>
      </c>
      <c r="X63" s="11">
        <f t="shared" si="7"/>
        <v>64</v>
      </c>
      <c r="Y63" s="11" t="e">
        <f t="shared" si="8"/>
        <v>#N/A</v>
      </c>
      <c r="Z63" s="11"/>
    </row>
    <row r="64" spans="1:27" x14ac:dyDescent="0.45">
      <c r="A64" s="35">
        <v>28</v>
      </c>
      <c r="B64" s="7">
        <v>300</v>
      </c>
      <c r="C64" s="7">
        <v>300</v>
      </c>
      <c r="D64" s="7">
        <v>303</v>
      </c>
      <c r="E64" s="7" t="e">
        <f>NA()</f>
        <v>#N/A</v>
      </c>
      <c r="F64" s="42" t="e">
        <v>#N/A</v>
      </c>
      <c r="G64" s="7" t="e">
        <f>NA()</f>
        <v>#N/A</v>
      </c>
      <c r="H64" s="7" t="e">
        <f>NA()</f>
        <v>#N/A</v>
      </c>
      <c r="I64" s="7" t="e">
        <f>NA()</f>
        <v>#N/A</v>
      </c>
      <c r="J64" s="7" t="e">
        <f>NA()</f>
        <v>#N/A</v>
      </c>
      <c r="K64" s="7" t="e">
        <f>NA()</f>
        <v>#N/A</v>
      </c>
      <c r="L64" s="7" t="e">
        <f>NA()</f>
        <v>#N/A</v>
      </c>
      <c r="M64" s="35" t="s">
        <v>320</v>
      </c>
      <c r="N64" s="76">
        <v>2016</v>
      </c>
      <c r="O64" s="8"/>
      <c r="P64" s="9"/>
      <c r="Q64" s="10" t="e">
        <f t="shared" si="13"/>
        <v>#N/A</v>
      </c>
      <c r="R64" s="11">
        <f t="shared" si="12"/>
        <v>303</v>
      </c>
      <c r="S64" s="11" t="e">
        <f t="shared" si="2"/>
        <v>#N/A</v>
      </c>
      <c r="T64" s="11" t="e">
        <f t="shared" si="3"/>
        <v>#N/A</v>
      </c>
      <c r="U64" s="11" t="e">
        <f t="shared" si="4"/>
        <v>#N/A</v>
      </c>
      <c r="V64" s="11" t="e">
        <f t="shared" si="5"/>
        <v>#N/A</v>
      </c>
      <c r="W64" s="11" t="e">
        <f t="shared" si="6"/>
        <v>#N/A</v>
      </c>
      <c r="X64" s="11">
        <f t="shared" si="7"/>
        <v>303</v>
      </c>
      <c r="Y64" s="11" t="e">
        <f t="shared" si="8"/>
        <v>#N/A</v>
      </c>
      <c r="Z64" s="11"/>
    </row>
    <row r="65" spans="1:27" x14ac:dyDescent="0.45">
      <c r="A65" s="35">
        <v>29</v>
      </c>
      <c r="B65" s="7">
        <v>94</v>
      </c>
      <c r="C65" s="7">
        <v>94</v>
      </c>
      <c r="D65" s="7">
        <v>22.1</v>
      </c>
      <c r="E65" s="7" t="e">
        <f>NA()</f>
        <v>#N/A</v>
      </c>
      <c r="F65" s="42">
        <v>20400</v>
      </c>
      <c r="G65" s="7" t="e">
        <f>NA()</f>
        <v>#N/A</v>
      </c>
      <c r="H65" s="7" t="e">
        <f>NA()</f>
        <v>#N/A</v>
      </c>
      <c r="I65" s="7" t="e">
        <f>NA()</f>
        <v>#N/A</v>
      </c>
      <c r="J65" s="7" t="e">
        <f>NA()</f>
        <v>#N/A</v>
      </c>
      <c r="K65" s="7" t="e">
        <f>NA()</f>
        <v>#N/A</v>
      </c>
      <c r="L65" s="7" t="e">
        <f>NA()</f>
        <v>#N/A</v>
      </c>
      <c r="M65" s="35" t="s">
        <v>320</v>
      </c>
      <c r="N65" s="76">
        <v>2015</v>
      </c>
      <c r="O65" s="8"/>
      <c r="P65" s="9"/>
      <c r="Q65" s="10" t="e">
        <f t="shared" si="13"/>
        <v>#N/A</v>
      </c>
      <c r="R65" s="11">
        <f t="shared" si="12"/>
        <v>22.1</v>
      </c>
      <c r="S65" s="11" t="e">
        <f t="shared" si="2"/>
        <v>#N/A</v>
      </c>
      <c r="T65" s="11" t="e">
        <f t="shared" si="3"/>
        <v>#N/A</v>
      </c>
      <c r="U65" s="11" t="e">
        <f t="shared" si="4"/>
        <v>#N/A</v>
      </c>
      <c r="V65" s="11" t="e">
        <f t="shared" si="5"/>
        <v>#N/A</v>
      </c>
      <c r="W65" s="11" t="e">
        <f t="shared" si="6"/>
        <v>#N/A</v>
      </c>
      <c r="X65" s="11">
        <f t="shared" si="7"/>
        <v>22.1</v>
      </c>
      <c r="Y65" s="11" t="e">
        <f t="shared" si="8"/>
        <v>#N/A</v>
      </c>
      <c r="Z65" s="11"/>
    </row>
    <row r="66" spans="1:27" x14ac:dyDescent="0.45">
      <c r="A66" s="35">
        <v>29</v>
      </c>
      <c r="B66" s="7">
        <v>94</v>
      </c>
      <c r="C66" s="7">
        <v>94</v>
      </c>
      <c r="D66" s="7">
        <v>30.4</v>
      </c>
      <c r="E66" s="7" t="e">
        <f>NA()</f>
        <v>#N/A</v>
      </c>
      <c r="F66" s="42">
        <v>12100</v>
      </c>
      <c r="G66" s="7" t="e">
        <f>NA()</f>
        <v>#N/A</v>
      </c>
      <c r="H66" s="7" t="e">
        <f>NA()</f>
        <v>#N/A</v>
      </c>
      <c r="I66" s="7" t="e">
        <f>NA()</f>
        <v>#N/A</v>
      </c>
      <c r="J66" s="7" t="e">
        <f>NA()</f>
        <v>#N/A</v>
      </c>
      <c r="K66" s="7" t="e">
        <f>NA()</f>
        <v>#N/A</v>
      </c>
      <c r="L66" s="7" t="e">
        <f>NA()</f>
        <v>#N/A</v>
      </c>
      <c r="M66" s="35" t="s">
        <v>320</v>
      </c>
      <c r="N66" s="76">
        <v>2015</v>
      </c>
      <c r="O66" s="8"/>
      <c r="P66" s="9"/>
      <c r="Q66" s="10" t="e">
        <f t="shared" si="13"/>
        <v>#N/A</v>
      </c>
      <c r="R66" s="11">
        <f t="shared" si="12"/>
        <v>30.4</v>
      </c>
      <c r="S66" s="11" t="e">
        <f t="shared" si="2"/>
        <v>#N/A</v>
      </c>
      <c r="T66" s="11" t="e">
        <f t="shared" si="3"/>
        <v>#N/A</v>
      </c>
      <c r="U66" s="11" t="e">
        <f t="shared" si="4"/>
        <v>#N/A</v>
      </c>
      <c r="V66" s="11" t="e">
        <f t="shared" si="5"/>
        <v>#N/A</v>
      </c>
      <c r="W66" s="11" t="e">
        <f t="shared" si="6"/>
        <v>#N/A</v>
      </c>
      <c r="X66" s="11">
        <f t="shared" si="7"/>
        <v>30.4</v>
      </c>
      <c r="Y66" s="11" t="e">
        <f t="shared" si="8"/>
        <v>#N/A</v>
      </c>
      <c r="Z66" s="11"/>
    </row>
    <row r="67" spans="1:27" x14ac:dyDescent="0.45">
      <c r="A67" s="35">
        <v>29</v>
      </c>
      <c r="B67" s="7">
        <v>94</v>
      </c>
      <c r="C67" s="7">
        <v>94</v>
      </c>
      <c r="D67" s="7">
        <v>54.2</v>
      </c>
      <c r="E67" s="7" t="e">
        <f>NA()</f>
        <v>#N/A</v>
      </c>
      <c r="F67" s="42">
        <v>4722</v>
      </c>
      <c r="G67" s="7" t="e">
        <f>NA()</f>
        <v>#N/A</v>
      </c>
      <c r="H67" s="7" t="e">
        <f>NA()</f>
        <v>#N/A</v>
      </c>
      <c r="I67" s="7" t="e">
        <f>NA()</f>
        <v>#N/A</v>
      </c>
      <c r="J67" s="7" t="e">
        <f>NA()</f>
        <v>#N/A</v>
      </c>
      <c r="K67" s="7" t="e">
        <f>NA()</f>
        <v>#N/A</v>
      </c>
      <c r="L67" s="7" t="e">
        <f>NA()</f>
        <v>#N/A</v>
      </c>
      <c r="M67" s="35" t="s">
        <v>320</v>
      </c>
      <c r="N67" s="76">
        <v>2015</v>
      </c>
      <c r="O67" s="8"/>
      <c r="P67" s="9"/>
      <c r="Q67" s="10" t="e">
        <f t="shared" si="13"/>
        <v>#N/A</v>
      </c>
      <c r="R67" s="11">
        <f t="shared" si="12"/>
        <v>54.2</v>
      </c>
      <c r="S67" s="11" t="e">
        <f t="shared" ref="S67:S83" si="14">IF(ISBLANK(D67),NA(),IF(ISERROR(SEARCH("*SBD*",M67)),NA(),D67))</f>
        <v>#N/A</v>
      </c>
      <c r="T67" s="11" t="e">
        <f t="shared" ref="T67:T83" si="15">IF(ISBLANK(D67),NA(),IF(ISERROR(SEARCH("*FMBD*",M67)),NA(),D67))</f>
        <v>#N/A</v>
      </c>
      <c r="U67" s="11" t="e">
        <f t="shared" ref="U67:U83" si="16">IF(ISBLANK(D67),NA(),IF(ISERROR(SEARCH("*C-MOS*",M67)),NA(),D67))</f>
        <v>#N/A</v>
      </c>
      <c r="V67" s="11" t="e">
        <f t="shared" ref="V67:V83" si="17">IF(ISBLANK(D67),NA(),IF(ISERROR(SEARCH("*RTD*",M67)),NA(),D67))</f>
        <v>#N/A</v>
      </c>
      <c r="W67" s="11" t="e">
        <f t="shared" ref="W67:W83" si="18">IF(ISBLANK(D67),NA(),IF(ISERROR(SEARCH("*GaN*",M67)),NA(),D67))</f>
        <v>#N/A</v>
      </c>
      <c r="X67" s="11">
        <f t="shared" ref="X67:X83" si="19">IF(ISBLANK(D67),NA(),IF(ISERROR(SEARCH("*BWD*",M67)),NA(),D67))</f>
        <v>54.2</v>
      </c>
      <c r="Y67" s="11" t="e">
        <f t="shared" ref="Y67:Y83" si="20">IF(ISBLANK(D67),NA(),IF(ISERROR(SEARCH("*GaAs HEMT*",M67)),NA(),D67))</f>
        <v>#N/A</v>
      </c>
      <c r="Z67" s="11"/>
    </row>
    <row r="68" spans="1:27" x14ac:dyDescent="0.45">
      <c r="A68" s="35">
        <v>29</v>
      </c>
      <c r="B68" s="7">
        <v>94</v>
      </c>
      <c r="C68" s="7">
        <v>94</v>
      </c>
      <c r="D68" s="7">
        <v>109.3</v>
      </c>
      <c r="E68" s="7" t="e">
        <f>NA()</f>
        <v>#N/A</v>
      </c>
      <c r="F68" s="42">
        <v>1267</v>
      </c>
      <c r="G68" s="7" t="e">
        <f>NA()</f>
        <v>#N/A</v>
      </c>
      <c r="H68" s="7" t="e">
        <f>NA()</f>
        <v>#N/A</v>
      </c>
      <c r="I68" s="7" t="e">
        <f>NA()</f>
        <v>#N/A</v>
      </c>
      <c r="J68" s="7" t="e">
        <f>NA()</f>
        <v>#N/A</v>
      </c>
      <c r="K68" s="7" t="e">
        <f>NA()</f>
        <v>#N/A</v>
      </c>
      <c r="L68" s="7" t="e">
        <f>NA()</f>
        <v>#N/A</v>
      </c>
      <c r="M68" s="35" t="s">
        <v>320</v>
      </c>
      <c r="N68" s="76">
        <v>2015</v>
      </c>
      <c r="O68" s="8"/>
      <c r="P68" s="9"/>
      <c r="Q68" s="10" t="e">
        <f t="shared" si="13"/>
        <v>#N/A</v>
      </c>
      <c r="R68" s="11">
        <f t="shared" si="12"/>
        <v>109.3</v>
      </c>
      <c r="S68" s="11" t="e">
        <f t="shared" si="14"/>
        <v>#N/A</v>
      </c>
      <c r="T68" s="11" t="e">
        <f t="shared" si="15"/>
        <v>#N/A</v>
      </c>
      <c r="U68" s="11" t="e">
        <f t="shared" si="16"/>
        <v>#N/A</v>
      </c>
      <c r="V68" s="11" t="e">
        <f t="shared" si="17"/>
        <v>#N/A</v>
      </c>
      <c r="W68" s="11" t="e">
        <f t="shared" si="18"/>
        <v>#N/A</v>
      </c>
      <c r="X68" s="11">
        <f t="shared" si="19"/>
        <v>109.3</v>
      </c>
      <c r="Y68" s="11" t="e">
        <f t="shared" si="20"/>
        <v>#N/A</v>
      </c>
      <c r="Z68" s="11"/>
    </row>
    <row r="69" spans="1:27" x14ac:dyDescent="0.45">
      <c r="A69" s="35">
        <v>29</v>
      </c>
      <c r="B69" s="7">
        <v>94</v>
      </c>
      <c r="C69" s="7">
        <v>94</v>
      </c>
      <c r="D69" s="7">
        <v>35.5</v>
      </c>
      <c r="E69" s="7" t="e">
        <f>NA()</f>
        <v>#N/A</v>
      </c>
      <c r="F69" s="42">
        <v>3615</v>
      </c>
      <c r="G69" s="7" t="e">
        <f>NA()</f>
        <v>#N/A</v>
      </c>
      <c r="H69" s="7" t="e">
        <f>NA()</f>
        <v>#N/A</v>
      </c>
      <c r="I69" s="7" t="e">
        <f>NA()</f>
        <v>#N/A</v>
      </c>
      <c r="J69" s="7" t="e">
        <f>NA()</f>
        <v>#N/A</v>
      </c>
      <c r="K69" s="7" t="e">
        <f>NA()</f>
        <v>#N/A</v>
      </c>
      <c r="L69" s="7" t="e">
        <f>NA()</f>
        <v>#N/A</v>
      </c>
      <c r="M69" s="35" t="s">
        <v>320</v>
      </c>
      <c r="N69" s="76">
        <v>2015</v>
      </c>
      <c r="O69" s="8"/>
      <c r="P69" s="9"/>
      <c r="Q69" s="10" t="e">
        <f t="shared" si="13"/>
        <v>#N/A</v>
      </c>
      <c r="R69" s="11">
        <f t="shared" si="12"/>
        <v>35.5</v>
      </c>
      <c r="S69" s="11" t="e">
        <f t="shared" si="14"/>
        <v>#N/A</v>
      </c>
      <c r="T69" s="11" t="e">
        <f t="shared" si="15"/>
        <v>#N/A</v>
      </c>
      <c r="U69" s="11" t="e">
        <f t="shared" si="16"/>
        <v>#N/A</v>
      </c>
      <c r="V69" s="11" t="e">
        <f t="shared" si="17"/>
        <v>#N/A</v>
      </c>
      <c r="W69" s="11" t="e">
        <f t="shared" si="18"/>
        <v>#N/A</v>
      </c>
      <c r="X69" s="11">
        <f t="shared" si="19"/>
        <v>35.5</v>
      </c>
      <c r="Y69" s="11" t="e">
        <f t="shared" si="20"/>
        <v>#N/A</v>
      </c>
      <c r="Z69" s="11"/>
    </row>
    <row r="70" spans="1:27" x14ac:dyDescent="0.45">
      <c r="A70" s="35">
        <v>29</v>
      </c>
      <c r="B70" s="7">
        <v>94</v>
      </c>
      <c r="C70" s="7">
        <v>94</v>
      </c>
      <c r="D70" s="7">
        <v>54.2</v>
      </c>
      <c r="E70" s="7" t="e">
        <f>NA()</f>
        <v>#N/A</v>
      </c>
      <c r="F70" s="42">
        <v>4722</v>
      </c>
      <c r="G70" s="7" t="e">
        <f>NA()</f>
        <v>#N/A</v>
      </c>
      <c r="H70" s="7" t="e">
        <f>NA()</f>
        <v>#N/A</v>
      </c>
      <c r="I70" s="7" t="e">
        <f>NA()</f>
        <v>#N/A</v>
      </c>
      <c r="J70" s="7" t="e">
        <f>NA()</f>
        <v>#N/A</v>
      </c>
      <c r="K70" s="7" t="e">
        <f>NA()</f>
        <v>#N/A</v>
      </c>
      <c r="L70" s="7" t="e">
        <f>NA()</f>
        <v>#N/A</v>
      </c>
      <c r="M70" s="35" t="s">
        <v>320</v>
      </c>
      <c r="N70" s="76">
        <v>2015</v>
      </c>
      <c r="O70" s="8"/>
      <c r="P70" s="9"/>
      <c r="Q70" s="10" t="e">
        <f t="shared" si="13"/>
        <v>#N/A</v>
      </c>
      <c r="R70" s="11">
        <f t="shared" si="12"/>
        <v>54.2</v>
      </c>
      <c r="S70" s="11" t="e">
        <f t="shared" si="14"/>
        <v>#N/A</v>
      </c>
      <c r="T70" s="11" t="e">
        <f t="shared" si="15"/>
        <v>#N/A</v>
      </c>
      <c r="U70" s="11" t="e">
        <f t="shared" si="16"/>
        <v>#N/A</v>
      </c>
      <c r="V70" s="11" t="e">
        <f t="shared" si="17"/>
        <v>#N/A</v>
      </c>
      <c r="W70" s="11" t="e">
        <f t="shared" si="18"/>
        <v>#N/A</v>
      </c>
      <c r="X70" s="11">
        <f t="shared" si="19"/>
        <v>54.2</v>
      </c>
      <c r="Y70" s="11" t="e">
        <f t="shared" si="20"/>
        <v>#N/A</v>
      </c>
      <c r="Z70" s="11"/>
    </row>
    <row r="71" spans="1:27" x14ac:dyDescent="0.45">
      <c r="A71" s="35">
        <v>29</v>
      </c>
      <c r="B71" s="7">
        <v>94</v>
      </c>
      <c r="C71" s="7">
        <v>94</v>
      </c>
      <c r="D71" s="7">
        <v>99.8</v>
      </c>
      <c r="E71" s="7" t="e">
        <f>NA()</f>
        <v>#N/A</v>
      </c>
      <c r="F71" s="42">
        <v>6069</v>
      </c>
      <c r="G71" s="7" t="e">
        <f>NA()</f>
        <v>#N/A</v>
      </c>
      <c r="H71" s="7" t="e">
        <f>NA()</f>
        <v>#N/A</v>
      </c>
      <c r="I71" s="7" t="e">
        <f>NA()</f>
        <v>#N/A</v>
      </c>
      <c r="J71" s="7" t="e">
        <f>NA()</f>
        <v>#N/A</v>
      </c>
      <c r="K71" s="7" t="e">
        <f>NA()</f>
        <v>#N/A</v>
      </c>
      <c r="L71" s="7" t="e">
        <f>NA()</f>
        <v>#N/A</v>
      </c>
      <c r="M71" s="35" t="s">
        <v>320</v>
      </c>
      <c r="N71" s="76">
        <v>2015</v>
      </c>
      <c r="O71" s="8"/>
      <c r="P71" s="9"/>
      <c r="Q71" s="10" t="e">
        <f t="shared" si="13"/>
        <v>#N/A</v>
      </c>
      <c r="R71" s="11">
        <f t="shared" si="12"/>
        <v>99.8</v>
      </c>
      <c r="S71" s="11" t="e">
        <f t="shared" si="14"/>
        <v>#N/A</v>
      </c>
      <c r="T71" s="11" t="e">
        <f t="shared" si="15"/>
        <v>#N/A</v>
      </c>
      <c r="U71" s="11" t="e">
        <f t="shared" si="16"/>
        <v>#N/A</v>
      </c>
      <c r="V71" s="11" t="e">
        <f t="shared" si="17"/>
        <v>#N/A</v>
      </c>
      <c r="W71" s="11" t="e">
        <f t="shared" si="18"/>
        <v>#N/A</v>
      </c>
      <c r="X71" s="11">
        <f t="shared" si="19"/>
        <v>99.8</v>
      </c>
      <c r="Y71" s="11" t="e">
        <f t="shared" si="20"/>
        <v>#N/A</v>
      </c>
      <c r="Z71" s="11"/>
    </row>
    <row r="72" spans="1:27" x14ac:dyDescent="0.45">
      <c r="A72" s="35">
        <v>30</v>
      </c>
      <c r="B72" s="7">
        <v>300</v>
      </c>
      <c r="C72" s="7">
        <v>300</v>
      </c>
      <c r="D72" s="7">
        <v>370</v>
      </c>
      <c r="E72" s="7" t="e">
        <f>NA()</f>
        <v>#N/A</v>
      </c>
      <c r="F72" s="42">
        <v>1400</v>
      </c>
      <c r="G72" s="7" t="e">
        <f>NA()</f>
        <v>#N/A</v>
      </c>
      <c r="H72" s="7" t="e">
        <f>NA()</f>
        <v>#N/A</v>
      </c>
      <c r="I72" s="7" t="e">
        <f>NA()</f>
        <v>#N/A</v>
      </c>
      <c r="J72" s="7" t="e">
        <f>NA()</f>
        <v>#N/A</v>
      </c>
      <c r="K72" s="7" t="e">
        <f>NA()</f>
        <v>#N/A</v>
      </c>
      <c r="L72" s="7" t="e">
        <f>NA()</f>
        <v>#N/A</v>
      </c>
      <c r="M72" s="35" t="s">
        <v>320</v>
      </c>
      <c r="N72" s="76">
        <v>2015</v>
      </c>
      <c r="O72" s="8"/>
      <c r="P72" s="9"/>
      <c r="Q72" s="10" t="e">
        <f t="shared" si="13"/>
        <v>#N/A</v>
      </c>
      <c r="R72" s="11">
        <f t="shared" si="12"/>
        <v>370</v>
      </c>
      <c r="S72" s="11" t="e">
        <f t="shared" si="14"/>
        <v>#N/A</v>
      </c>
      <c r="T72" s="11" t="e">
        <f t="shared" si="15"/>
        <v>#N/A</v>
      </c>
      <c r="U72" s="11" t="e">
        <f t="shared" si="16"/>
        <v>#N/A</v>
      </c>
      <c r="V72" s="11" t="e">
        <f t="shared" si="17"/>
        <v>#N/A</v>
      </c>
      <c r="W72" s="11" t="e">
        <f t="shared" si="18"/>
        <v>#N/A</v>
      </c>
      <c r="X72" s="11">
        <f t="shared" si="19"/>
        <v>370</v>
      </c>
      <c r="Y72" s="11" t="e">
        <f t="shared" si="20"/>
        <v>#N/A</v>
      </c>
      <c r="Z72" s="11"/>
    </row>
    <row r="73" spans="1:27" x14ac:dyDescent="0.45">
      <c r="A73" s="35">
        <v>31</v>
      </c>
      <c r="B73" s="7">
        <v>170</v>
      </c>
      <c r="C73" s="7">
        <v>170</v>
      </c>
      <c r="D73" s="7" t="e">
        <f>NA()</f>
        <v>#N/A</v>
      </c>
      <c r="E73" s="7" t="e">
        <f>NA()</f>
        <v>#N/A</v>
      </c>
      <c r="F73" s="42">
        <v>2257</v>
      </c>
      <c r="G73" s="7" t="e">
        <f>NA()</f>
        <v>#N/A</v>
      </c>
      <c r="H73" s="7" t="e">
        <f>NA()</f>
        <v>#N/A</v>
      </c>
      <c r="I73" s="7" t="e">
        <f>NA()</f>
        <v>#N/A</v>
      </c>
      <c r="J73" s="7" t="e">
        <f>NA()</f>
        <v>#N/A</v>
      </c>
      <c r="K73" s="7" t="e">
        <f>NA()</f>
        <v>#N/A</v>
      </c>
      <c r="L73" s="7" t="e">
        <f>NA()</f>
        <v>#N/A</v>
      </c>
      <c r="M73" s="35" t="s">
        <v>320</v>
      </c>
      <c r="N73" s="76">
        <v>2014</v>
      </c>
      <c r="O73" s="8"/>
      <c r="P73" s="9"/>
      <c r="Q73" s="10" t="e">
        <f t="shared" si="13"/>
        <v>#N/A</v>
      </c>
      <c r="R73" s="11" t="e">
        <f t="shared" si="12"/>
        <v>#N/A</v>
      </c>
      <c r="S73" s="11" t="e">
        <f t="shared" si="14"/>
        <v>#N/A</v>
      </c>
      <c r="T73" s="11" t="e">
        <f t="shared" si="15"/>
        <v>#N/A</v>
      </c>
      <c r="U73" s="11" t="e">
        <f t="shared" si="16"/>
        <v>#N/A</v>
      </c>
      <c r="V73" s="11" t="e">
        <f t="shared" si="17"/>
        <v>#N/A</v>
      </c>
      <c r="W73" s="11" t="e">
        <f t="shared" si="18"/>
        <v>#N/A</v>
      </c>
      <c r="X73" s="11" t="e">
        <f t="shared" si="19"/>
        <v>#N/A</v>
      </c>
      <c r="Y73" s="11" t="e">
        <f t="shared" si="20"/>
        <v>#N/A</v>
      </c>
      <c r="Z73" s="11"/>
    </row>
    <row r="74" spans="1:27" x14ac:dyDescent="0.45">
      <c r="A74" s="35">
        <v>32</v>
      </c>
      <c r="B74" s="7">
        <v>280</v>
      </c>
      <c r="C74" s="7">
        <v>280</v>
      </c>
      <c r="D74" s="7" t="e">
        <f>NA()</f>
        <v>#N/A</v>
      </c>
      <c r="E74" s="7" t="e">
        <f>NA()</f>
        <v>#N/A</v>
      </c>
      <c r="F74" s="42" t="e">
        <v>#N/A</v>
      </c>
      <c r="G74" s="7" t="e">
        <f>NA()</f>
        <v>#N/A</v>
      </c>
      <c r="H74" s="7" t="e">
        <f>NA()</f>
        <v>#N/A</v>
      </c>
      <c r="I74" s="7" t="e">
        <f>NA()</f>
        <v>#N/A</v>
      </c>
      <c r="J74" s="7" t="s">
        <v>321</v>
      </c>
      <c r="K74" s="7" t="e">
        <f>NA()</f>
        <v>#N/A</v>
      </c>
      <c r="L74" s="7" t="e">
        <f>NA()</f>
        <v>#N/A</v>
      </c>
      <c r="M74" s="35" t="s">
        <v>320</v>
      </c>
      <c r="N74" s="76">
        <v>2019</v>
      </c>
      <c r="O74" s="8"/>
      <c r="P74" s="9"/>
      <c r="Q74" s="10" t="e">
        <f t="shared" si="13"/>
        <v>#N/A</v>
      </c>
      <c r="R74" s="11" t="e">
        <f t="shared" si="12"/>
        <v>#N/A</v>
      </c>
      <c r="S74" s="11" t="e">
        <f t="shared" si="14"/>
        <v>#N/A</v>
      </c>
      <c r="T74" s="11" t="e">
        <f t="shared" si="15"/>
        <v>#N/A</v>
      </c>
      <c r="U74" s="11" t="e">
        <f t="shared" si="16"/>
        <v>#N/A</v>
      </c>
      <c r="V74" s="11" t="e">
        <f t="shared" si="17"/>
        <v>#N/A</v>
      </c>
      <c r="W74" s="11" t="e">
        <f t="shared" si="18"/>
        <v>#N/A</v>
      </c>
      <c r="X74" s="11" t="e">
        <f t="shared" si="19"/>
        <v>#N/A</v>
      </c>
      <c r="Y74" s="11" t="e">
        <f t="shared" si="20"/>
        <v>#N/A</v>
      </c>
      <c r="Z74" s="11"/>
    </row>
    <row r="75" spans="1:27" x14ac:dyDescent="0.45">
      <c r="A75" s="35">
        <v>33</v>
      </c>
      <c r="B75" s="7">
        <v>591.4</v>
      </c>
      <c r="C75" s="7">
        <v>591.4</v>
      </c>
      <c r="D75" s="7">
        <v>4000</v>
      </c>
      <c r="E75" s="7" t="e">
        <f>NA()</f>
        <v>#N/A</v>
      </c>
      <c r="F75" s="42" t="e">
        <v>#N/A</v>
      </c>
      <c r="G75" s="7" t="e">
        <f>NA()</f>
        <v>#N/A</v>
      </c>
      <c r="H75" s="7" t="e">
        <f>NA()</f>
        <v>#N/A</v>
      </c>
      <c r="I75" s="7" t="e">
        <f>NA()</f>
        <v>#N/A</v>
      </c>
      <c r="J75" s="7" t="s">
        <v>321</v>
      </c>
      <c r="K75" s="7" t="e">
        <f>NA()</f>
        <v>#N/A</v>
      </c>
      <c r="L75" s="7" t="e">
        <f>NA()</f>
        <v>#N/A</v>
      </c>
      <c r="M75" s="35" t="s">
        <v>322</v>
      </c>
      <c r="N75" s="76">
        <v>2011</v>
      </c>
      <c r="O75" s="8"/>
      <c r="P75" s="9"/>
      <c r="Q75" s="10">
        <f t="shared" si="13"/>
        <v>4000</v>
      </c>
      <c r="R75" s="11" t="e">
        <f t="shared" si="12"/>
        <v>#N/A</v>
      </c>
      <c r="S75" s="11" t="e">
        <f t="shared" si="14"/>
        <v>#N/A</v>
      </c>
      <c r="T75" s="11" t="e">
        <f t="shared" si="15"/>
        <v>#N/A</v>
      </c>
      <c r="U75" s="11" t="e">
        <f t="shared" si="16"/>
        <v>#N/A</v>
      </c>
      <c r="V75" s="11" t="e">
        <f t="shared" si="17"/>
        <v>#N/A</v>
      </c>
      <c r="W75" s="11" t="e">
        <f t="shared" si="18"/>
        <v>#N/A</v>
      </c>
      <c r="X75" s="11" t="e">
        <f t="shared" si="19"/>
        <v>#N/A</v>
      </c>
      <c r="Y75" s="11" t="e">
        <f t="shared" si="20"/>
        <v>#N/A</v>
      </c>
      <c r="Z75" s="11"/>
    </row>
    <row r="76" spans="1:27" x14ac:dyDescent="0.45">
      <c r="A76" s="35">
        <v>33</v>
      </c>
      <c r="B76" s="7">
        <v>591.4</v>
      </c>
      <c r="C76" s="7">
        <v>591.4</v>
      </c>
      <c r="D76" s="7">
        <v>0.23</v>
      </c>
      <c r="E76" s="7" t="e">
        <f>NA()</f>
        <v>#N/A</v>
      </c>
      <c r="F76" s="42" t="e">
        <v>#N/A</v>
      </c>
      <c r="G76" s="7" t="e">
        <f>NA()</f>
        <v>#N/A</v>
      </c>
      <c r="H76" s="7" t="e">
        <f>NA()</f>
        <v>#N/A</v>
      </c>
      <c r="I76" s="7" t="e">
        <f>NA()</f>
        <v>#N/A</v>
      </c>
      <c r="J76" s="7" t="s">
        <v>321</v>
      </c>
      <c r="K76" s="7" t="e">
        <f>NA()</f>
        <v>#N/A</v>
      </c>
      <c r="L76" s="7" t="e">
        <f>NA()</f>
        <v>#N/A</v>
      </c>
      <c r="M76" s="35" t="s">
        <v>322</v>
      </c>
      <c r="N76" s="76">
        <v>2011</v>
      </c>
      <c r="O76" s="8"/>
      <c r="P76" s="9"/>
      <c r="Q76" s="10">
        <f t="shared" si="13"/>
        <v>0.23</v>
      </c>
      <c r="R76" s="11" t="e">
        <f t="shared" si="12"/>
        <v>#N/A</v>
      </c>
      <c r="S76" s="11" t="e">
        <f t="shared" si="14"/>
        <v>#N/A</v>
      </c>
      <c r="T76" s="11" t="e">
        <f t="shared" si="15"/>
        <v>#N/A</v>
      </c>
      <c r="U76" s="11" t="e">
        <f t="shared" si="16"/>
        <v>#N/A</v>
      </c>
      <c r="V76" s="11" t="e">
        <f t="shared" si="17"/>
        <v>#N/A</v>
      </c>
      <c r="W76" s="11" t="e">
        <f t="shared" si="18"/>
        <v>#N/A</v>
      </c>
      <c r="X76" s="11" t="e">
        <f t="shared" si="19"/>
        <v>#N/A</v>
      </c>
      <c r="Y76" s="11" t="e">
        <f t="shared" si="20"/>
        <v>#N/A</v>
      </c>
      <c r="Z76" s="11"/>
    </row>
    <row r="77" spans="1:27" x14ac:dyDescent="0.45">
      <c r="A77" s="35">
        <v>34</v>
      </c>
      <c r="B77" s="7">
        <v>308</v>
      </c>
      <c r="C77" s="7">
        <v>308</v>
      </c>
      <c r="D77" s="7" t="s">
        <v>323</v>
      </c>
      <c r="E77" s="7">
        <v>11</v>
      </c>
      <c r="F77" s="42">
        <v>21000</v>
      </c>
      <c r="G77" s="7" t="e">
        <f>NA()</f>
        <v>#N/A</v>
      </c>
      <c r="H77" s="7" t="e">
        <f>NA()</f>
        <v>#N/A</v>
      </c>
      <c r="I77" s="7" t="e">
        <f>NA()</f>
        <v>#N/A</v>
      </c>
      <c r="J77" s="7" t="e">
        <f>NA()</f>
        <v>#N/A</v>
      </c>
      <c r="K77" s="7" t="e">
        <f>NA()</f>
        <v>#N/A</v>
      </c>
      <c r="L77" s="7" t="e">
        <f>NA()</f>
        <v>#N/A</v>
      </c>
      <c r="M77" s="35" t="s">
        <v>324</v>
      </c>
      <c r="N77" s="76">
        <v>2018</v>
      </c>
      <c r="O77" s="8"/>
      <c r="P77" s="9"/>
      <c r="Q77" s="10" t="e">
        <f t="shared" si="13"/>
        <v>#N/A</v>
      </c>
      <c r="R77" s="11" t="str">
        <f t="shared" si="12"/>
        <v>1.1e-18 W/Hz</v>
      </c>
      <c r="S77" s="11" t="e">
        <f t="shared" si="14"/>
        <v>#N/A</v>
      </c>
      <c r="T77" s="11" t="e">
        <f t="shared" si="15"/>
        <v>#N/A</v>
      </c>
      <c r="U77" s="11" t="e">
        <f t="shared" si="16"/>
        <v>#N/A</v>
      </c>
      <c r="V77" s="11" t="e">
        <f t="shared" si="17"/>
        <v>#N/A</v>
      </c>
      <c r="W77" s="11" t="e">
        <f t="shared" si="18"/>
        <v>#N/A</v>
      </c>
      <c r="X77" s="11" t="e">
        <f t="shared" si="19"/>
        <v>#N/A</v>
      </c>
      <c r="Y77" s="11" t="e">
        <f t="shared" si="20"/>
        <v>#N/A</v>
      </c>
      <c r="Z77" s="11"/>
      <c r="AA77" s="43" t="s">
        <v>446</v>
      </c>
    </row>
    <row r="78" spans="1:27" x14ac:dyDescent="0.45">
      <c r="A78" s="49">
        <v>35</v>
      </c>
      <c r="B78" s="7">
        <v>304</v>
      </c>
      <c r="C78" s="7">
        <v>304</v>
      </c>
      <c r="D78" s="7" t="s">
        <v>325</v>
      </c>
      <c r="E78" s="7">
        <v>14</v>
      </c>
      <c r="F78" s="42">
        <v>43000</v>
      </c>
      <c r="G78" s="7" t="e">
        <f>NA()</f>
        <v>#N/A</v>
      </c>
      <c r="H78" s="7" t="e">
        <f>NA()</f>
        <v>#N/A</v>
      </c>
      <c r="I78" s="7" t="e">
        <f>NA()</f>
        <v>#N/A</v>
      </c>
      <c r="J78" s="7" t="e">
        <f>NA()</f>
        <v>#N/A</v>
      </c>
      <c r="K78" s="7" t="e">
        <f>NA()</f>
        <v>#N/A</v>
      </c>
      <c r="L78" s="7" t="s">
        <v>18</v>
      </c>
      <c r="M78" s="35" t="s">
        <v>324</v>
      </c>
      <c r="N78" s="76">
        <v>2022</v>
      </c>
      <c r="O78" s="8"/>
      <c r="P78" s="9"/>
      <c r="Q78" s="10" t="e">
        <f t="shared" si="13"/>
        <v>#N/A</v>
      </c>
      <c r="R78" s="11" t="str">
        <f t="shared" si="12"/>
        <v>3e-19 W/Hz</v>
      </c>
      <c r="S78" s="11" t="e">
        <f t="shared" si="14"/>
        <v>#N/A</v>
      </c>
      <c r="T78" s="11" t="e">
        <f t="shared" si="15"/>
        <v>#N/A</v>
      </c>
      <c r="U78" s="11" t="e">
        <f t="shared" si="16"/>
        <v>#N/A</v>
      </c>
      <c r="V78" s="11" t="e">
        <f t="shared" si="17"/>
        <v>#N/A</v>
      </c>
      <c r="W78" s="11" t="e">
        <f t="shared" si="18"/>
        <v>#N/A</v>
      </c>
      <c r="X78" s="11" t="e">
        <f t="shared" si="19"/>
        <v>#N/A</v>
      </c>
      <c r="Y78" s="11" t="e">
        <f t="shared" si="20"/>
        <v>#N/A</v>
      </c>
      <c r="Z78" s="11"/>
      <c r="AA78" s="43" t="s">
        <v>446</v>
      </c>
    </row>
    <row r="79" spans="1:27" x14ac:dyDescent="0.45">
      <c r="A79" s="37">
        <v>36</v>
      </c>
      <c r="B79" s="7">
        <v>170</v>
      </c>
      <c r="C79" s="7">
        <v>170</v>
      </c>
      <c r="D79" s="7">
        <v>2.14</v>
      </c>
      <c r="E79" s="7" t="e">
        <f>NA()</f>
        <v>#N/A</v>
      </c>
      <c r="F79" s="42">
        <v>2400</v>
      </c>
      <c r="G79" s="7" t="e">
        <f>NA()</f>
        <v>#N/A</v>
      </c>
      <c r="H79" s="7" t="e">
        <f>NA()</f>
        <v>#N/A</v>
      </c>
      <c r="I79" s="7">
        <v>0.22000000000000003</v>
      </c>
      <c r="J79" s="7" t="s">
        <v>326</v>
      </c>
      <c r="K79" s="7" t="e">
        <f>NA()</f>
        <v>#N/A</v>
      </c>
      <c r="L79" s="7" t="e">
        <f>NA()</f>
        <v>#N/A</v>
      </c>
      <c r="M79" s="73" t="s">
        <v>327</v>
      </c>
      <c r="N79" s="76">
        <v>2018</v>
      </c>
      <c r="O79" s="8"/>
      <c r="P79" s="9"/>
      <c r="Q79" s="10">
        <f t="shared" si="13"/>
        <v>2.14</v>
      </c>
      <c r="R79" s="11" t="e">
        <f t="shared" si="12"/>
        <v>#N/A</v>
      </c>
      <c r="S79" s="11" t="e">
        <f t="shared" si="14"/>
        <v>#N/A</v>
      </c>
      <c r="T79" s="11" t="e">
        <f t="shared" si="15"/>
        <v>#N/A</v>
      </c>
      <c r="U79" s="11" t="e">
        <f t="shared" si="16"/>
        <v>#N/A</v>
      </c>
      <c r="V79" s="11" t="e">
        <f t="shared" si="17"/>
        <v>#N/A</v>
      </c>
      <c r="W79" s="11" t="e">
        <f t="shared" si="18"/>
        <v>#N/A</v>
      </c>
      <c r="X79" s="11">
        <f t="shared" si="19"/>
        <v>2.14</v>
      </c>
      <c r="Y79" s="11" t="e">
        <f t="shared" si="20"/>
        <v>#N/A</v>
      </c>
      <c r="Z79" s="11"/>
    </row>
    <row r="80" spans="1:27" x14ac:dyDescent="0.45">
      <c r="A80" s="37">
        <v>37</v>
      </c>
      <c r="B80" s="7">
        <v>271</v>
      </c>
      <c r="C80" s="7">
        <v>271</v>
      </c>
      <c r="D80" s="7">
        <v>135</v>
      </c>
      <c r="E80" s="7" t="e">
        <f>NA()</f>
        <v>#N/A</v>
      </c>
      <c r="F80" s="42">
        <v>42</v>
      </c>
      <c r="G80" s="7" t="e">
        <f>NA()</f>
        <v>#N/A</v>
      </c>
      <c r="H80" s="7" t="e">
        <f>NA()</f>
        <v>#N/A</v>
      </c>
      <c r="I80" s="7" t="e">
        <f>NA()</f>
        <v>#N/A</v>
      </c>
      <c r="J80" s="7" t="e">
        <f>NA()</f>
        <v>#N/A</v>
      </c>
      <c r="K80" s="7" t="e">
        <f>NA()</f>
        <v>#N/A</v>
      </c>
      <c r="L80" s="7" t="e">
        <f>NA()</f>
        <v>#N/A</v>
      </c>
      <c r="M80" s="73" t="s">
        <v>328</v>
      </c>
      <c r="N80" s="76">
        <v>2019</v>
      </c>
      <c r="O80" s="8"/>
      <c r="P80" s="9"/>
      <c r="Q80" s="10">
        <f t="shared" si="13"/>
        <v>135</v>
      </c>
      <c r="R80" s="11" t="e">
        <f t="shared" si="12"/>
        <v>#N/A</v>
      </c>
      <c r="S80" s="11" t="e">
        <f t="shared" si="14"/>
        <v>#N/A</v>
      </c>
      <c r="T80" s="11" t="e">
        <f t="shared" si="15"/>
        <v>#N/A</v>
      </c>
      <c r="U80" s="11" t="e">
        <f t="shared" si="16"/>
        <v>#N/A</v>
      </c>
      <c r="V80" s="11" t="e">
        <f t="shared" si="17"/>
        <v>#N/A</v>
      </c>
      <c r="W80" s="11" t="e">
        <f t="shared" si="18"/>
        <v>#N/A</v>
      </c>
      <c r="X80" s="11" t="e">
        <f t="shared" si="19"/>
        <v>#N/A</v>
      </c>
      <c r="Y80" s="11">
        <f t="shared" si="20"/>
        <v>135</v>
      </c>
      <c r="Z80" s="11"/>
    </row>
    <row r="81" spans="1:26" x14ac:dyDescent="0.45">
      <c r="A81" s="37">
        <v>37</v>
      </c>
      <c r="B81" s="7">
        <v>632</v>
      </c>
      <c r="C81" s="7">
        <v>632</v>
      </c>
      <c r="D81" s="7">
        <v>1250</v>
      </c>
      <c r="E81" s="7" t="e">
        <f>NA()</f>
        <v>#N/A</v>
      </c>
      <c r="F81" s="42">
        <v>1.6</v>
      </c>
      <c r="G81" s="7" t="e">
        <f>NA()</f>
        <v>#N/A</v>
      </c>
      <c r="H81" s="7" t="e">
        <f>NA()</f>
        <v>#N/A</v>
      </c>
      <c r="I81" s="7" t="e">
        <f>NA()</f>
        <v>#N/A</v>
      </c>
      <c r="J81" s="7" t="e">
        <f>NA()</f>
        <v>#N/A</v>
      </c>
      <c r="K81" s="7" t="e">
        <f>NA()</f>
        <v>#N/A</v>
      </c>
      <c r="L81" s="7" t="e">
        <f>NA()</f>
        <v>#N/A</v>
      </c>
      <c r="M81" s="73" t="s">
        <v>328</v>
      </c>
      <c r="N81" s="76">
        <v>2019</v>
      </c>
      <c r="O81" s="8"/>
      <c r="P81" s="9"/>
      <c r="Q81" s="10">
        <f t="shared" si="13"/>
        <v>1250</v>
      </c>
      <c r="R81" s="11" t="e">
        <f t="shared" si="12"/>
        <v>#N/A</v>
      </c>
      <c r="S81" s="11" t="e">
        <f t="shared" si="14"/>
        <v>#N/A</v>
      </c>
      <c r="T81" s="11" t="e">
        <f t="shared" si="15"/>
        <v>#N/A</v>
      </c>
      <c r="U81" s="11" t="e">
        <f t="shared" si="16"/>
        <v>#N/A</v>
      </c>
      <c r="V81" s="11" t="e">
        <f t="shared" si="17"/>
        <v>#N/A</v>
      </c>
      <c r="W81" s="11" t="e">
        <f t="shared" si="18"/>
        <v>#N/A</v>
      </c>
      <c r="X81" s="11" t="e">
        <f t="shared" si="19"/>
        <v>#N/A</v>
      </c>
      <c r="Y81" s="11">
        <f t="shared" si="20"/>
        <v>1250</v>
      </c>
      <c r="Z81" s="11"/>
    </row>
    <row r="82" spans="1:26" x14ac:dyDescent="0.45">
      <c r="A82" s="37">
        <v>38</v>
      </c>
      <c r="B82" s="7">
        <v>615</v>
      </c>
      <c r="C82" s="7">
        <v>615</v>
      </c>
      <c r="D82" s="7">
        <v>8</v>
      </c>
      <c r="E82" s="7" t="e">
        <f>NA()</f>
        <v>#N/A</v>
      </c>
      <c r="F82" s="42">
        <v>2000</v>
      </c>
      <c r="G82" s="7" t="e">
        <f>NA()</f>
        <v>#N/A</v>
      </c>
      <c r="H82" s="7" t="e">
        <f>NA()</f>
        <v>#N/A</v>
      </c>
      <c r="I82" s="7" t="e">
        <f>NA()</f>
        <v>#N/A</v>
      </c>
      <c r="J82" s="7" t="e">
        <f>NA()</f>
        <v>#N/A</v>
      </c>
      <c r="K82" s="7" t="e">
        <f>NA()</f>
        <v>#N/A</v>
      </c>
      <c r="L82" s="7" t="e">
        <f>NA()</f>
        <v>#N/A</v>
      </c>
      <c r="M82" s="73" t="s">
        <v>329</v>
      </c>
      <c r="N82" s="76">
        <v>2015</v>
      </c>
      <c r="O82" s="8"/>
      <c r="P82" s="9"/>
      <c r="Q82" s="10">
        <f t="shared" si="13"/>
        <v>8</v>
      </c>
      <c r="R82" s="11" t="e">
        <f t="shared" si="12"/>
        <v>#N/A</v>
      </c>
      <c r="S82" s="11" t="e">
        <f t="shared" si="14"/>
        <v>#N/A</v>
      </c>
      <c r="T82" s="11" t="e">
        <f t="shared" si="15"/>
        <v>#N/A</v>
      </c>
      <c r="U82" s="11" t="e">
        <f t="shared" si="16"/>
        <v>#N/A</v>
      </c>
      <c r="V82" s="11" t="e">
        <f t="shared" si="17"/>
        <v>#N/A</v>
      </c>
      <c r="W82" s="11" t="e">
        <f t="shared" si="18"/>
        <v>#N/A</v>
      </c>
      <c r="X82" s="11" t="e">
        <f t="shared" si="19"/>
        <v>#N/A</v>
      </c>
      <c r="Y82" s="11">
        <f t="shared" si="20"/>
        <v>8</v>
      </c>
      <c r="Z82" s="11"/>
    </row>
    <row r="83" spans="1:26" s="43" customFormat="1" x14ac:dyDescent="0.45">
      <c r="A83" s="66">
        <v>39</v>
      </c>
      <c r="B83" s="41" t="s">
        <v>517</v>
      </c>
      <c r="C83" s="41">
        <v>340</v>
      </c>
      <c r="D83" s="41">
        <v>189</v>
      </c>
      <c r="E83" s="41">
        <v>3</v>
      </c>
      <c r="F83" s="41">
        <v>43.8</v>
      </c>
      <c r="G83" s="42" t="e">
        <f>NA()</f>
        <v>#N/A</v>
      </c>
      <c r="H83" s="42" t="e">
        <f>NA()</f>
        <v>#N/A</v>
      </c>
      <c r="I83" s="42" t="e">
        <f>NA()</f>
        <v>#N/A</v>
      </c>
      <c r="J83" s="41" t="s">
        <v>516</v>
      </c>
      <c r="K83" s="42" t="e">
        <f>NA()</f>
        <v>#N/A</v>
      </c>
      <c r="L83" s="41" t="s">
        <v>18</v>
      </c>
      <c r="M83" s="67" t="s">
        <v>313</v>
      </c>
      <c r="N83" s="41">
        <v>2022</v>
      </c>
      <c r="O83" s="68"/>
      <c r="P83" s="69"/>
      <c r="Q83" s="70">
        <f t="shared" si="13"/>
        <v>189</v>
      </c>
      <c r="R83" s="41" t="e">
        <f t="shared" si="12"/>
        <v>#N/A</v>
      </c>
      <c r="S83" s="11" t="e">
        <f t="shared" si="14"/>
        <v>#N/A</v>
      </c>
      <c r="T83" s="11" t="e">
        <f t="shared" si="15"/>
        <v>#N/A</v>
      </c>
      <c r="U83" s="11" t="e">
        <f t="shared" si="16"/>
        <v>#N/A</v>
      </c>
      <c r="V83" s="11" t="e">
        <f t="shared" si="17"/>
        <v>#N/A</v>
      </c>
      <c r="W83" s="11">
        <f t="shared" si="18"/>
        <v>189</v>
      </c>
      <c r="X83" s="11" t="e">
        <f t="shared" si="19"/>
        <v>#N/A</v>
      </c>
      <c r="Y83" s="11" t="e">
        <f t="shared" si="20"/>
        <v>#N/A</v>
      </c>
      <c r="Z83" s="41"/>
    </row>
    <row r="84" spans="1:26" x14ac:dyDescent="0.45">
      <c r="A84" s="11"/>
      <c r="B84" s="11"/>
      <c r="C84" s="11"/>
      <c r="D84" s="11"/>
      <c r="E84" s="11"/>
      <c r="F84" s="11"/>
      <c r="G84" s="11"/>
      <c r="H84" s="11"/>
      <c r="I84" s="11"/>
      <c r="J84" s="11"/>
      <c r="K84" s="11"/>
      <c r="L84" s="11"/>
      <c r="M84" s="11"/>
      <c r="N84" s="11"/>
      <c r="O84" s="12"/>
      <c r="P84" s="9"/>
      <c r="Q84" s="10"/>
      <c r="R84" s="11"/>
      <c r="S84" s="11"/>
      <c r="T84" s="11"/>
      <c r="U84" s="11"/>
      <c r="V84" s="11"/>
      <c r="W84" s="11"/>
      <c r="X84" s="11"/>
      <c r="Y84" s="11"/>
      <c r="Z84" s="11"/>
    </row>
    <row r="85" spans="1:26" x14ac:dyDescent="0.45">
      <c r="A85" s="11"/>
      <c r="B85" s="11"/>
      <c r="C85" s="11"/>
      <c r="D85" s="11"/>
      <c r="E85" s="11"/>
      <c r="F85" s="11"/>
      <c r="G85" s="11"/>
      <c r="H85" s="11"/>
      <c r="I85" s="11"/>
      <c r="J85" s="11"/>
      <c r="K85" s="11"/>
      <c r="L85" s="11"/>
      <c r="M85" s="11"/>
      <c r="N85" s="11"/>
      <c r="O85" s="12"/>
      <c r="P85" s="9"/>
      <c r="Q85" s="10"/>
      <c r="R85" s="11"/>
      <c r="S85" s="11"/>
      <c r="T85" s="11"/>
      <c r="U85" s="11"/>
      <c r="V85" s="11"/>
      <c r="W85" s="11"/>
      <c r="X85" s="11"/>
      <c r="Y85" s="11"/>
      <c r="Z85" s="11"/>
    </row>
    <row r="86" spans="1:26" x14ac:dyDescent="0.45">
      <c r="A86" s="11"/>
      <c r="B86" s="11"/>
      <c r="C86" s="11"/>
      <c r="D86" s="11"/>
      <c r="E86" s="11"/>
      <c r="F86" s="11"/>
      <c r="G86" s="11"/>
      <c r="H86" s="11"/>
      <c r="I86" s="11"/>
      <c r="J86" s="11"/>
      <c r="K86" s="11"/>
      <c r="L86" s="11"/>
      <c r="M86" s="11"/>
      <c r="N86" s="11"/>
      <c r="O86" s="12"/>
      <c r="P86" s="9"/>
      <c r="Q86" s="10"/>
      <c r="R86" s="11"/>
      <c r="S86" s="11"/>
      <c r="T86" s="11"/>
      <c r="U86" s="11"/>
      <c r="V86" s="11"/>
      <c r="W86" s="11"/>
      <c r="X86" s="11"/>
      <c r="Y86" s="11"/>
      <c r="Z86" s="11"/>
    </row>
    <row r="87" spans="1:26" x14ac:dyDescent="0.45">
      <c r="A87" s="11"/>
      <c r="B87" s="11"/>
      <c r="C87" s="11"/>
      <c r="D87" s="11"/>
      <c r="E87" s="11"/>
      <c r="F87" s="11"/>
      <c r="G87" s="11"/>
      <c r="H87" s="11"/>
      <c r="I87" s="11"/>
      <c r="J87" s="11"/>
      <c r="K87" s="11"/>
      <c r="L87" s="11"/>
      <c r="M87" s="11"/>
      <c r="N87" s="11"/>
      <c r="O87" s="12"/>
      <c r="P87" s="9"/>
      <c r="Q87" s="10"/>
      <c r="R87" s="11"/>
      <c r="S87" s="11"/>
      <c r="T87" s="11"/>
      <c r="U87" s="11"/>
      <c r="V87" s="11"/>
      <c r="W87" s="11"/>
      <c r="X87" s="11"/>
      <c r="Y87" s="11"/>
      <c r="Z87" s="11"/>
    </row>
    <row r="88" spans="1:26" x14ac:dyDescent="0.45">
      <c r="A88" s="11"/>
      <c r="B88" s="11"/>
      <c r="C88" s="11"/>
      <c r="D88" s="11"/>
      <c r="E88" s="11"/>
      <c r="F88" s="11"/>
      <c r="G88" s="11"/>
      <c r="H88" s="11"/>
      <c r="I88" s="11"/>
      <c r="J88" s="11"/>
      <c r="K88" s="11"/>
      <c r="L88" s="11"/>
      <c r="M88" s="11"/>
      <c r="N88" s="11"/>
      <c r="O88" s="12"/>
      <c r="P88" s="9"/>
      <c r="Q88" s="10"/>
      <c r="R88" s="11"/>
      <c r="S88" s="11"/>
      <c r="T88" s="11"/>
      <c r="U88" s="11"/>
      <c r="V88" s="11"/>
      <c r="W88" s="11"/>
      <c r="X88" s="11"/>
      <c r="Y88" s="11"/>
      <c r="Z88" s="11"/>
    </row>
    <row r="89" spans="1:26" x14ac:dyDescent="0.45">
      <c r="A89" s="11"/>
      <c r="B89" s="11"/>
      <c r="C89" s="11"/>
      <c r="D89" s="11"/>
      <c r="E89" s="11"/>
      <c r="F89" s="11"/>
      <c r="G89" s="11"/>
      <c r="H89" s="11"/>
      <c r="I89" s="11"/>
      <c r="J89" s="11"/>
      <c r="K89" s="11"/>
      <c r="L89" s="11"/>
      <c r="M89" s="11"/>
      <c r="N89" s="11"/>
      <c r="O89" s="12"/>
      <c r="P89" s="9"/>
      <c r="Q89" s="10"/>
      <c r="R89" s="11"/>
      <c r="S89" s="11"/>
      <c r="T89" s="11"/>
      <c r="U89" s="11"/>
      <c r="V89" s="11"/>
      <c r="W89" s="11"/>
      <c r="X89" s="11"/>
      <c r="Y89" s="11"/>
      <c r="Z89" s="11"/>
    </row>
    <row r="90" spans="1:26" x14ac:dyDescent="0.45">
      <c r="A90" s="11"/>
      <c r="B90" s="11"/>
      <c r="C90" s="11"/>
      <c r="D90" s="11"/>
      <c r="E90" s="11"/>
      <c r="F90" s="11"/>
      <c r="G90" s="11"/>
      <c r="H90" s="11"/>
      <c r="I90" s="11"/>
      <c r="J90" s="11"/>
      <c r="K90" s="11"/>
      <c r="L90" s="11"/>
      <c r="M90" s="11"/>
      <c r="N90" s="11"/>
      <c r="O90" s="12"/>
      <c r="P90" s="9"/>
      <c r="Q90" s="10"/>
      <c r="R90" s="11"/>
      <c r="S90" s="11"/>
      <c r="T90" s="11"/>
      <c r="U90" s="11"/>
      <c r="V90" s="11"/>
      <c r="W90" s="11"/>
      <c r="X90" s="11"/>
      <c r="Y90" s="11"/>
      <c r="Z90" s="11"/>
    </row>
    <row r="91" spans="1:26" x14ac:dyDescent="0.45">
      <c r="A91" s="11"/>
      <c r="B91" s="11"/>
      <c r="C91" s="11"/>
      <c r="D91" s="11"/>
      <c r="E91" s="11"/>
      <c r="F91" s="11"/>
      <c r="G91" s="11"/>
      <c r="H91" s="11"/>
      <c r="I91" s="11"/>
      <c r="J91" s="11"/>
      <c r="K91" s="11"/>
      <c r="L91" s="11"/>
      <c r="M91" s="11"/>
      <c r="N91" s="11"/>
      <c r="O91" s="12"/>
      <c r="P91" s="9"/>
      <c r="Q91" s="10"/>
      <c r="R91" s="11"/>
      <c r="S91" s="11"/>
      <c r="T91" s="11"/>
      <c r="U91" s="11"/>
      <c r="V91" s="11"/>
      <c r="W91" s="11"/>
      <c r="X91" s="11"/>
      <c r="Y91" s="11"/>
      <c r="Z91" s="11"/>
    </row>
    <row r="92" spans="1:26" x14ac:dyDescent="0.45">
      <c r="A92" s="11"/>
      <c r="B92" s="11"/>
      <c r="C92" s="11"/>
      <c r="D92" s="11"/>
      <c r="E92" s="11"/>
      <c r="F92" s="11"/>
      <c r="G92" s="11"/>
      <c r="H92" s="11"/>
      <c r="I92" s="11"/>
      <c r="J92" s="11"/>
      <c r="K92" s="11"/>
      <c r="L92" s="11"/>
      <c r="M92" s="11"/>
      <c r="N92" s="11"/>
      <c r="O92" s="12"/>
      <c r="P92" s="9"/>
      <c r="Q92" s="10"/>
      <c r="R92" s="11"/>
      <c r="S92" s="11"/>
      <c r="T92" s="11"/>
      <c r="U92" s="11"/>
      <c r="V92" s="11"/>
      <c r="W92" s="11"/>
      <c r="X92" s="11"/>
      <c r="Y92" s="11"/>
      <c r="Z92" s="11"/>
    </row>
    <row r="93" spans="1:26" x14ac:dyDescent="0.45">
      <c r="A93" s="11"/>
      <c r="B93" s="11"/>
      <c r="C93" s="11"/>
      <c r="D93" s="11"/>
      <c r="E93" s="11"/>
      <c r="F93" s="11"/>
      <c r="G93" s="11"/>
      <c r="H93" s="11"/>
      <c r="I93" s="11"/>
      <c r="J93" s="11"/>
      <c r="K93" s="11"/>
      <c r="L93" s="11"/>
      <c r="M93" s="11"/>
      <c r="N93" s="11"/>
      <c r="O93" s="12"/>
      <c r="P93" s="9"/>
      <c r="Q93" s="10"/>
      <c r="R93" s="11"/>
      <c r="S93" s="11"/>
      <c r="T93" s="11"/>
      <c r="U93" s="11"/>
      <c r="V93" s="11"/>
      <c r="W93" s="11"/>
      <c r="X93" s="11"/>
      <c r="Y93" s="11"/>
      <c r="Z93" s="11"/>
    </row>
    <row r="94" spans="1:26" x14ac:dyDescent="0.45">
      <c r="A94" s="11"/>
      <c r="B94" s="11"/>
      <c r="C94" s="11"/>
      <c r="D94" s="11"/>
      <c r="E94" s="11"/>
      <c r="F94" s="11"/>
      <c r="G94" s="11"/>
      <c r="H94" s="11"/>
      <c r="I94" s="11"/>
      <c r="J94" s="11"/>
      <c r="K94" s="11"/>
      <c r="L94" s="11"/>
      <c r="M94" s="11"/>
      <c r="N94" s="11"/>
      <c r="O94" s="12"/>
      <c r="P94" s="9"/>
      <c r="Q94" s="10"/>
      <c r="R94" s="11"/>
      <c r="S94" s="11"/>
      <c r="T94" s="11"/>
      <c r="U94" s="11"/>
      <c r="V94" s="11"/>
      <c r="W94" s="11"/>
      <c r="X94" s="11"/>
      <c r="Y94" s="11"/>
      <c r="Z94" s="11"/>
    </row>
    <row r="95" spans="1:26" x14ac:dyDescent="0.45">
      <c r="A95" s="11"/>
      <c r="B95" s="11"/>
      <c r="C95" s="11"/>
      <c r="D95" s="11"/>
      <c r="E95" s="11"/>
      <c r="F95" s="11"/>
      <c r="G95" s="11"/>
      <c r="H95" s="11"/>
      <c r="I95" s="11"/>
      <c r="J95" s="11"/>
      <c r="K95" s="11"/>
      <c r="L95" s="11"/>
      <c r="M95" s="11"/>
      <c r="N95" s="11"/>
      <c r="O95" s="12"/>
      <c r="P95" s="9"/>
      <c r="Q95" s="10"/>
      <c r="R95" s="11"/>
      <c r="S95" s="11"/>
      <c r="T95" s="11"/>
      <c r="U95" s="11"/>
      <c r="V95" s="11"/>
      <c r="W95" s="11"/>
      <c r="X95" s="11"/>
      <c r="Y95" s="11"/>
      <c r="Z95" s="11"/>
    </row>
    <row r="96" spans="1:26" x14ac:dyDescent="0.45">
      <c r="A96" s="11"/>
      <c r="B96" s="11"/>
      <c r="C96" s="11"/>
      <c r="D96" s="11"/>
      <c r="E96" s="11"/>
      <c r="F96" s="11"/>
      <c r="G96" s="11"/>
      <c r="H96" s="11"/>
      <c r="I96" s="11"/>
      <c r="J96" s="11"/>
      <c r="K96" s="11"/>
      <c r="L96" s="11"/>
      <c r="M96" s="11"/>
      <c r="N96" s="11"/>
      <c r="O96" s="12"/>
      <c r="P96" s="9"/>
      <c r="Q96" s="10"/>
      <c r="R96" s="11"/>
      <c r="S96" s="11"/>
      <c r="T96" s="11"/>
      <c r="U96" s="11"/>
      <c r="V96" s="11"/>
      <c r="W96" s="11"/>
      <c r="X96" s="11"/>
      <c r="Y96" s="11"/>
      <c r="Z96" s="11"/>
    </row>
  </sheetData>
  <autoFilter ref="A1:Z1" xr:uid="{0A0052A2-6B37-40E3-88DD-35CF002CC2F8}"/>
  <phoneticPr fontId="2"/>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53B4D-DDFE-4F28-9E13-398FF1C06752}">
  <dimension ref="A1:D91"/>
  <sheetViews>
    <sheetView topLeftCell="A4" zoomScale="70" zoomScaleNormal="70" workbookViewId="0">
      <selection activeCell="B21" sqref="B21"/>
    </sheetView>
  </sheetViews>
  <sheetFormatPr defaultRowHeight="18" x14ac:dyDescent="0.45"/>
  <cols>
    <col min="2" max="2" width="159.09765625" customWidth="1"/>
    <col min="3" max="3" width="29.69921875" style="14" customWidth="1"/>
    <col min="4" max="4" width="7.69921875" style="14" customWidth="1"/>
  </cols>
  <sheetData>
    <row r="1" spans="1:4" x14ac:dyDescent="0.45">
      <c r="A1" s="1" t="s">
        <v>0</v>
      </c>
      <c r="B1" s="1"/>
      <c r="C1" s="13" t="s">
        <v>20</v>
      </c>
      <c r="D1" s="6" t="s">
        <v>21</v>
      </c>
    </row>
    <row r="2" spans="1:4" x14ac:dyDescent="0.45">
      <c r="A2" s="11">
        <v>1</v>
      </c>
      <c r="B2" s="15" t="s">
        <v>26</v>
      </c>
      <c r="C2" s="7"/>
    </row>
    <row r="3" spans="1:4" x14ac:dyDescent="0.45">
      <c r="A3" s="11">
        <v>2</v>
      </c>
      <c r="B3" s="18" t="s">
        <v>27</v>
      </c>
      <c r="C3" s="7"/>
    </row>
    <row r="4" spans="1:4" x14ac:dyDescent="0.45">
      <c r="A4" s="11">
        <v>3</v>
      </c>
      <c r="B4" s="18" t="s">
        <v>28</v>
      </c>
      <c r="C4" s="7"/>
    </row>
    <row r="5" spans="1:4" x14ac:dyDescent="0.45">
      <c r="A5" s="11">
        <v>4</v>
      </c>
      <c r="B5" s="20" t="s">
        <v>107</v>
      </c>
      <c r="C5" s="7"/>
    </row>
    <row r="6" spans="1:4" x14ac:dyDescent="0.45">
      <c r="A6" s="11">
        <v>5</v>
      </c>
      <c r="B6" s="11" t="s">
        <v>113</v>
      </c>
      <c r="C6" s="7"/>
    </row>
    <row r="7" spans="1:4" x14ac:dyDescent="0.45">
      <c r="A7" s="11">
        <v>6</v>
      </c>
      <c r="B7" s="20" t="s">
        <v>94</v>
      </c>
      <c r="C7" s="7"/>
    </row>
    <row r="8" spans="1:4" x14ac:dyDescent="0.45">
      <c r="A8" s="11">
        <v>7</v>
      </c>
      <c r="B8" s="20" t="s">
        <v>96</v>
      </c>
      <c r="C8" s="7"/>
    </row>
    <row r="9" spans="1:4" x14ac:dyDescent="0.45">
      <c r="A9" s="11">
        <v>8</v>
      </c>
      <c r="B9" s="20" t="s">
        <v>110</v>
      </c>
      <c r="C9" s="7"/>
    </row>
    <row r="10" spans="1:4" x14ac:dyDescent="0.45">
      <c r="A10" s="11">
        <v>9</v>
      </c>
      <c r="B10" s="20" t="s">
        <v>98</v>
      </c>
      <c r="C10" s="7"/>
    </row>
    <row r="11" spans="1:4" ht="55.2" x14ac:dyDescent="0.45">
      <c r="A11" s="11">
        <v>10</v>
      </c>
      <c r="B11" s="19" t="s">
        <v>99</v>
      </c>
      <c r="C11" s="7"/>
    </row>
    <row r="12" spans="1:4" x14ac:dyDescent="0.45">
      <c r="A12" s="11">
        <v>11</v>
      </c>
      <c r="B12" s="11" t="s">
        <v>106</v>
      </c>
      <c r="C12" s="7"/>
    </row>
    <row r="13" spans="1:4" x14ac:dyDescent="0.45">
      <c r="A13" s="11">
        <v>12</v>
      </c>
      <c r="B13" s="11" t="s">
        <v>102</v>
      </c>
      <c r="C13" s="7"/>
    </row>
    <row r="14" spans="1:4" x14ac:dyDescent="0.45">
      <c r="A14" s="11">
        <v>13</v>
      </c>
      <c r="B14" s="11" t="s">
        <v>104</v>
      </c>
      <c r="C14" s="7"/>
    </row>
    <row r="15" spans="1:4" x14ac:dyDescent="0.45">
      <c r="A15" s="11">
        <v>14</v>
      </c>
      <c r="B15" s="11" t="s">
        <v>166</v>
      </c>
      <c r="C15" s="28"/>
    </row>
    <row r="16" spans="1:4" x14ac:dyDescent="0.45">
      <c r="A16" s="11">
        <v>15</v>
      </c>
      <c r="B16" s="29" t="s">
        <v>167</v>
      </c>
      <c r="C16" s="7"/>
    </row>
    <row r="17" spans="1:3" x14ac:dyDescent="0.45">
      <c r="A17" s="11">
        <v>16</v>
      </c>
      <c r="B17" s="29" t="s">
        <v>168</v>
      </c>
      <c r="C17" s="7"/>
    </row>
    <row r="18" spans="1:3" x14ac:dyDescent="0.45">
      <c r="A18" s="11">
        <v>17</v>
      </c>
      <c r="B18" s="11" t="s">
        <v>169</v>
      </c>
      <c r="C18" s="7"/>
    </row>
    <row r="19" spans="1:3" x14ac:dyDescent="0.45">
      <c r="A19" s="11">
        <v>18</v>
      </c>
      <c r="B19" s="11" t="s">
        <v>170</v>
      </c>
      <c r="C19" s="7"/>
    </row>
    <row r="20" spans="1:3" x14ac:dyDescent="0.45">
      <c r="A20" s="11">
        <v>19</v>
      </c>
      <c r="B20" s="23" t="s">
        <v>135</v>
      </c>
      <c r="C20" s="21" t="s">
        <v>136</v>
      </c>
    </row>
    <row r="21" spans="1:3" x14ac:dyDescent="0.45">
      <c r="A21" s="11">
        <v>20</v>
      </c>
      <c r="B21" s="11" t="s">
        <v>171</v>
      </c>
      <c r="C21" s="7" t="s">
        <v>172</v>
      </c>
    </row>
    <row r="22" spans="1:3" x14ac:dyDescent="0.45">
      <c r="A22" s="11">
        <v>21</v>
      </c>
      <c r="B22" s="11" t="s">
        <v>173</v>
      </c>
      <c r="C22" s="7"/>
    </row>
    <row r="23" spans="1:3" x14ac:dyDescent="0.45">
      <c r="A23" s="11">
        <v>22</v>
      </c>
      <c r="B23" s="30" t="s">
        <v>174</v>
      </c>
      <c r="C23" s="7"/>
    </row>
    <row r="24" spans="1:3" x14ac:dyDescent="0.45">
      <c r="A24" s="50">
        <v>23</v>
      </c>
      <c r="B24" s="11" t="s">
        <v>330</v>
      </c>
      <c r="C24" s="44" t="s">
        <v>331</v>
      </c>
    </row>
    <row r="25" spans="1:3" x14ac:dyDescent="0.45">
      <c r="A25" s="50">
        <v>24</v>
      </c>
      <c r="B25" s="11" t="s">
        <v>332</v>
      </c>
      <c r="C25" s="44" t="s">
        <v>333</v>
      </c>
    </row>
    <row r="26" spans="1:3" x14ac:dyDescent="0.45">
      <c r="A26" s="50">
        <v>25</v>
      </c>
      <c r="B26" s="11" t="s">
        <v>334</v>
      </c>
      <c r="C26" s="44" t="s">
        <v>335</v>
      </c>
    </row>
    <row r="27" spans="1:3" x14ac:dyDescent="0.45">
      <c r="A27" s="50">
        <v>26</v>
      </c>
      <c r="B27" s="11" t="s">
        <v>336</v>
      </c>
      <c r="C27" s="44" t="s">
        <v>337</v>
      </c>
    </row>
    <row r="28" spans="1:3" x14ac:dyDescent="0.45">
      <c r="A28" s="50">
        <v>27</v>
      </c>
      <c r="B28" s="11" t="s">
        <v>338</v>
      </c>
      <c r="C28" s="44" t="s">
        <v>339</v>
      </c>
    </row>
    <row r="29" spans="1:3" x14ac:dyDescent="0.45">
      <c r="A29" s="50">
        <v>28</v>
      </c>
      <c r="B29" s="11" t="s">
        <v>340</v>
      </c>
      <c r="C29" s="44" t="s">
        <v>341</v>
      </c>
    </row>
    <row r="30" spans="1:3" x14ac:dyDescent="0.45">
      <c r="A30" s="50">
        <v>29</v>
      </c>
      <c r="B30" s="11" t="s">
        <v>342</v>
      </c>
      <c r="C30" s="44" t="s">
        <v>343</v>
      </c>
    </row>
    <row r="31" spans="1:3" x14ac:dyDescent="0.45">
      <c r="A31" s="50">
        <v>30</v>
      </c>
      <c r="B31" s="11" t="s">
        <v>344</v>
      </c>
      <c r="C31" s="44" t="s">
        <v>345</v>
      </c>
    </row>
    <row r="32" spans="1:3" x14ac:dyDescent="0.45">
      <c r="A32" s="50">
        <v>31</v>
      </c>
      <c r="B32" s="11" t="s">
        <v>346</v>
      </c>
      <c r="C32" s="44" t="s">
        <v>347</v>
      </c>
    </row>
    <row r="33" spans="1:3" x14ac:dyDescent="0.45">
      <c r="A33" s="50">
        <v>32</v>
      </c>
      <c r="B33" s="11" t="s">
        <v>348</v>
      </c>
      <c r="C33" s="44" t="s">
        <v>349</v>
      </c>
    </row>
    <row r="34" spans="1:3" x14ac:dyDescent="0.45">
      <c r="A34" s="50">
        <v>33</v>
      </c>
      <c r="B34" s="11" t="s">
        <v>350</v>
      </c>
      <c r="C34" s="44" t="s">
        <v>351</v>
      </c>
    </row>
    <row r="35" spans="1:3" x14ac:dyDescent="0.45">
      <c r="A35" s="50">
        <v>34</v>
      </c>
      <c r="B35" s="11" t="s">
        <v>352</v>
      </c>
      <c r="C35" s="44" t="s">
        <v>353</v>
      </c>
    </row>
    <row r="36" spans="1:3" x14ac:dyDescent="0.45">
      <c r="A36" s="50">
        <v>35</v>
      </c>
      <c r="B36" s="11" t="s">
        <v>354</v>
      </c>
      <c r="C36" s="44" t="s">
        <v>355</v>
      </c>
    </row>
    <row r="37" spans="1:3" x14ac:dyDescent="0.45">
      <c r="A37" s="50">
        <v>36</v>
      </c>
      <c r="B37" s="11" t="s">
        <v>356</v>
      </c>
      <c r="C37" s="44" t="s">
        <v>357</v>
      </c>
    </row>
    <row r="38" spans="1:3" x14ac:dyDescent="0.45">
      <c r="A38" s="50">
        <v>37</v>
      </c>
      <c r="B38" s="11" t="s">
        <v>358</v>
      </c>
      <c r="C38" s="44" t="s">
        <v>359</v>
      </c>
    </row>
    <row r="39" spans="1:3" x14ac:dyDescent="0.45">
      <c r="A39" s="50">
        <v>38</v>
      </c>
      <c r="B39" s="51" t="s">
        <v>360</v>
      </c>
      <c r="C39" s="52" t="s">
        <v>361</v>
      </c>
    </row>
    <row r="40" spans="1:3" x14ac:dyDescent="0.45">
      <c r="A40" s="66">
        <v>39</v>
      </c>
      <c r="B40" s="71" t="s">
        <v>519</v>
      </c>
      <c r="C40" s="28" t="s">
        <v>518</v>
      </c>
    </row>
    <row r="41" spans="1:3" x14ac:dyDescent="0.45">
      <c r="A41" s="11"/>
      <c r="B41" s="11"/>
      <c r="C41" s="7"/>
    </row>
    <row r="42" spans="1:3" x14ac:dyDescent="0.45">
      <c r="A42" s="11"/>
      <c r="B42" s="11"/>
      <c r="C42" s="7"/>
    </row>
    <row r="43" spans="1:3" x14ac:dyDescent="0.45">
      <c r="A43" s="11"/>
      <c r="B43" s="11"/>
      <c r="C43" s="7"/>
    </row>
    <row r="44" spans="1:3" x14ac:dyDescent="0.45">
      <c r="A44" s="11"/>
      <c r="B44" s="11"/>
      <c r="C44" s="7"/>
    </row>
    <row r="45" spans="1:3" x14ac:dyDescent="0.45">
      <c r="A45" s="11"/>
      <c r="B45" s="11"/>
      <c r="C45" s="7"/>
    </row>
    <row r="46" spans="1:3" x14ac:dyDescent="0.45">
      <c r="A46" s="11"/>
      <c r="B46" s="11"/>
      <c r="C46" s="7"/>
    </row>
    <row r="47" spans="1:3" x14ac:dyDescent="0.45">
      <c r="A47" s="11"/>
      <c r="B47" s="11"/>
      <c r="C47" s="7"/>
    </row>
    <row r="48" spans="1:3" x14ac:dyDescent="0.45">
      <c r="A48" s="11"/>
      <c r="B48" s="11"/>
      <c r="C48" s="7"/>
    </row>
    <row r="49" spans="1:3" x14ac:dyDescent="0.45">
      <c r="A49" s="11"/>
      <c r="B49" s="11"/>
      <c r="C49" s="7"/>
    </row>
    <row r="50" spans="1:3" x14ac:dyDescent="0.45">
      <c r="A50" s="11"/>
      <c r="B50" s="11"/>
      <c r="C50" s="7"/>
    </row>
    <row r="51" spans="1:3" x14ac:dyDescent="0.45">
      <c r="A51" s="11"/>
      <c r="B51" s="11"/>
      <c r="C51" s="7"/>
    </row>
    <row r="52" spans="1:3" x14ac:dyDescent="0.45">
      <c r="A52" s="11"/>
      <c r="B52" s="11"/>
      <c r="C52" s="7"/>
    </row>
    <row r="53" spans="1:3" x14ac:dyDescent="0.45">
      <c r="A53" s="11"/>
      <c r="B53" s="11"/>
      <c r="C53" s="7"/>
    </row>
    <row r="54" spans="1:3" x14ac:dyDescent="0.45">
      <c r="A54" s="11"/>
      <c r="B54" s="11"/>
      <c r="C54" s="7"/>
    </row>
    <row r="55" spans="1:3" x14ac:dyDescent="0.45">
      <c r="A55" s="11"/>
      <c r="B55" s="11"/>
      <c r="C55" s="7"/>
    </row>
    <row r="56" spans="1:3" x14ac:dyDescent="0.45">
      <c r="A56" s="11"/>
      <c r="B56" s="11"/>
      <c r="C56" s="7"/>
    </row>
    <row r="57" spans="1:3" x14ac:dyDescent="0.45">
      <c r="A57" s="11"/>
      <c r="B57" s="11"/>
      <c r="C57" s="7"/>
    </row>
    <row r="58" spans="1:3" x14ac:dyDescent="0.45">
      <c r="A58" s="11"/>
      <c r="B58" s="11"/>
      <c r="C58" s="7"/>
    </row>
    <row r="59" spans="1:3" x14ac:dyDescent="0.45">
      <c r="A59" s="11"/>
      <c r="B59" s="11"/>
      <c r="C59" s="7"/>
    </row>
    <row r="60" spans="1:3" x14ac:dyDescent="0.45">
      <c r="A60" s="11"/>
      <c r="B60" s="11"/>
      <c r="C60" s="7"/>
    </row>
    <row r="61" spans="1:3" x14ac:dyDescent="0.45">
      <c r="A61" s="11"/>
      <c r="B61" s="11"/>
      <c r="C61" s="7"/>
    </row>
    <row r="62" spans="1:3" x14ac:dyDescent="0.45">
      <c r="A62" s="11"/>
      <c r="B62" s="11"/>
      <c r="C62" s="7"/>
    </row>
    <row r="63" spans="1:3" x14ac:dyDescent="0.45">
      <c r="A63" s="11"/>
      <c r="B63" s="11"/>
      <c r="C63" s="7"/>
    </row>
    <row r="64" spans="1:3" x14ac:dyDescent="0.45">
      <c r="A64" s="11"/>
      <c r="B64" s="11"/>
      <c r="C64" s="7"/>
    </row>
    <row r="65" spans="1:3" x14ac:dyDescent="0.45">
      <c r="A65" s="11"/>
      <c r="B65" s="11"/>
      <c r="C65" s="7"/>
    </row>
    <row r="66" spans="1:3" x14ac:dyDescent="0.45">
      <c r="A66" s="11"/>
      <c r="B66" s="11"/>
      <c r="C66" s="7"/>
    </row>
    <row r="67" spans="1:3" x14ac:dyDescent="0.45">
      <c r="A67" s="11"/>
      <c r="B67" s="11"/>
      <c r="C67" s="7"/>
    </row>
    <row r="68" spans="1:3" x14ac:dyDescent="0.45">
      <c r="A68" s="11"/>
      <c r="B68" s="11"/>
      <c r="C68" s="7"/>
    </row>
    <row r="69" spans="1:3" x14ac:dyDescent="0.45">
      <c r="A69" s="11"/>
      <c r="B69" s="11"/>
      <c r="C69" s="7"/>
    </row>
    <row r="70" spans="1:3" x14ac:dyDescent="0.45">
      <c r="A70" s="11"/>
      <c r="B70" s="11"/>
      <c r="C70" s="7"/>
    </row>
    <row r="71" spans="1:3" x14ac:dyDescent="0.45">
      <c r="A71" s="11"/>
      <c r="B71" s="11"/>
      <c r="C71" s="7"/>
    </row>
    <row r="72" spans="1:3" x14ac:dyDescent="0.45">
      <c r="A72" s="11"/>
      <c r="B72" s="11"/>
      <c r="C72" s="7"/>
    </row>
    <row r="73" spans="1:3" x14ac:dyDescent="0.45">
      <c r="A73" s="11"/>
      <c r="B73" s="11"/>
      <c r="C73" s="7"/>
    </row>
    <row r="74" spans="1:3" x14ac:dyDescent="0.45">
      <c r="A74" s="11"/>
      <c r="B74" s="11"/>
      <c r="C74" s="7"/>
    </row>
    <row r="75" spans="1:3" x14ac:dyDescent="0.45">
      <c r="A75" s="11"/>
      <c r="B75" s="11"/>
      <c r="C75" s="7"/>
    </row>
    <row r="76" spans="1:3" x14ac:dyDescent="0.45">
      <c r="A76" s="11"/>
      <c r="B76" s="11"/>
      <c r="C76" s="7"/>
    </row>
    <row r="77" spans="1:3" x14ac:dyDescent="0.45">
      <c r="A77" s="11"/>
      <c r="B77" s="11"/>
      <c r="C77" s="7"/>
    </row>
    <row r="78" spans="1:3" x14ac:dyDescent="0.45">
      <c r="A78" s="11"/>
      <c r="B78" s="11"/>
      <c r="C78" s="7"/>
    </row>
    <row r="79" spans="1:3" x14ac:dyDescent="0.45">
      <c r="A79" s="11"/>
      <c r="B79" s="11"/>
      <c r="C79" s="7"/>
    </row>
    <row r="80" spans="1:3" x14ac:dyDescent="0.45">
      <c r="A80" s="11"/>
      <c r="B80" s="11"/>
      <c r="C80" s="7"/>
    </row>
    <row r="81" spans="1:3" x14ac:dyDescent="0.45">
      <c r="A81" s="11"/>
      <c r="B81" s="11"/>
      <c r="C81" s="7"/>
    </row>
    <row r="82" spans="1:3" x14ac:dyDescent="0.45">
      <c r="A82" s="11"/>
      <c r="B82" s="11"/>
      <c r="C82" s="7"/>
    </row>
    <row r="83" spans="1:3" x14ac:dyDescent="0.45">
      <c r="A83" s="11"/>
      <c r="B83" s="11"/>
      <c r="C83" s="7"/>
    </row>
    <row r="84" spans="1:3" x14ac:dyDescent="0.45">
      <c r="A84" s="11"/>
      <c r="B84" s="11"/>
      <c r="C84" s="7"/>
    </row>
    <row r="85" spans="1:3" x14ac:dyDescent="0.45">
      <c r="A85" s="11"/>
      <c r="B85" s="11"/>
      <c r="C85" s="7"/>
    </row>
    <row r="86" spans="1:3" x14ac:dyDescent="0.45">
      <c r="A86" s="11"/>
      <c r="B86" s="11"/>
      <c r="C86" s="7"/>
    </row>
    <row r="87" spans="1:3" x14ac:dyDescent="0.45">
      <c r="A87" s="11"/>
      <c r="B87" s="11"/>
      <c r="C87" s="7"/>
    </row>
    <row r="88" spans="1:3" x14ac:dyDescent="0.45">
      <c r="A88" s="11"/>
      <c r="B88" s="11"/>
      <c r="C88" s="7"/>
    </row>
    <row r="89" spans="1:3" x14ac:dyDescent="0.45">
      <c r="A89" s="11"/>
      <c r="B89" s="11"/>
      <c r="C89" s="7"/>
    </row>
    <row r="90" spans="1:3" x14ac:dyDescent="0.45">
      <c r="A90" s="11"/>
      <c r="B90" s="11"/>
      <c r="C90" s="7"/>
    </row>
    <row r="91" spans="1:3" x14ac:dyDescent="0.45">
      <c r="A91" s="11"/>
      <c r="B91" s="11"/>
      <c r="C91" s="7"/>
    </row>
  </sheetData>
  <phoneticPr fontId="2"/>
  <hyperlinks>
    <hyperlink ref="B3" r:id="rId1" xr:uid="{86F1EF83-9948-4F48-B235-453CD2756B2A}"/>
    <hyperlink ref="B4" r:id="rId2" xr:uid="{AAD8BA5F-FE45-49DA-8FB1-E01C47E1CC13}"/>
    <hyperlink ref="B16" r:id="rId3" display="https://www.vadiodes.com/en/products/detectors?id=121" xr:uid="{3AE5D8B2-87DC-4B0F-95D6-328BF5FAAC02}"/>
    <hyperlink ref="B17" r:id="rId4" display="https://vadiodes.com/en/products/detectors?id=214" xr:uid="{F8E4919D-5D51-4BA3-9CB1-2BB5946B3301}"/>
    <hyperlink ref="B23" r:id="rId5" display="https://www.fujitsu.com/global/documents/about/resources/publications/fstj/archives/vol53-2/paper03.pdf" xr:uid="{96207D12-E53A-4760-9641-7412888BA434}"/>
    <hyperlink ref="C24" r:id="rId6" xr:uid="{D0C72D37-5BF9-4E8F-9209-72E0FAFCACEA}"/>
    <hyperlink ref="C25" r:id="rId7" xr:uid="{C12B349A-F7D1-4C91-868D-A5B7C88E2B9B}"/>
    <hyperlink ref="C26" r:id="rId8" xr:uid="{6236F481-8E6B-473C-87EB-AC0272BE656F}"/>
    <hyperlink ref="C27" r:id="rId9" xr:uid="{330173BC-C879-40A7-9A12-0E68F1A98D5F}"/>
    <hyperlink ref="C35" r:id="rId10" xr:uid="{0524B35E-6E1C-4F1C-B35F-9F00E05F16AB}"/>
    <hyperlink ref="C28" r:id="rId11" xr:uid="{D7D7C931-A7C6-47E6-B870-12BC14BA7D6D}"/>
    <hyperlink ref="C29" r:id="rId12" xr:uid="{679A14E4-C09A-4636-B514-0B9BA02D2E4A}"/>
    <hyperlink ref="C30" r:id="rId13" xr:uid="{DB1010B7-39C5-45DB-84F2-08AED6BDF9E6}"/>
    <hyperlink ref="C31" r:id="rId14" xr:uid="{4A313BDF-96AE-41E2-84CD-802F5AD4EA9B}"/>
    <hyperlink ref="C32" r:id="rId15" xr:uid="{D9171875-284E-4A86-B053-790D276F9964}"/>
    <hyperlink ref="C34" r:id="rId16" xr:uid="{F12B2C8D-0B54-4877-B798-6BAB358F1884}"/>
    <hyperlink ref="C33" r:id="rId17" xr:uid="{784ABD07-4814-42C5-8FCF-921630CDACDF}"/>
    <hyperlink ref="C37" r:id="rId18" xr:uid="{A722E510-43E8-4326-8490-B9E94DD8D43B}"/>
    <hyperlink ref="C38" r:id="rId19" xr:uid="{C5F7A0F4-B326-47C6-AF6B-F8B32EEFD0F7}"/>
    <hyperlink ref="C39" r:id="rId20" xr:uid="{3486DD7B-66BF-4B51-B4E2-7C82A693BBF4}"/>
    <hyperlink ref="C36" r:id="rId21" xr:uid="{2EBDCDAA-6136-4E2F-99C2-05D22313ACF8}"/>
    <hyperlink ref="C40" r:id="rId22" xr:uid="{39D05CD4-2C33-49D7-B9D8-B7163E45A19D}"/>
  </hyperlinks>
  <pageMargins left="0.7" right="0.7" top="0.75" bottom="0.75" header="0.3" footer="0.3"/>
  <pageSetup paperSize="9" orientation="portrait" verticalDpi="0" r:id="rId2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981CCE-FDDD-47F2-94FB-E35A183FC463}">
  <dimension ref="A1:F121"/>
  <sheetViews>
    <sheetView workbookViewId="0">
      <selection activeCell="G11" sqref="G11"/>
    </sheetView>
  </sheetViews>
  <sheetFormatPr defaultRowHeight="18" x14ac:dyDescent="0.45"/>
  <sheetData>
    <row r="1" spans="1:6" x14ac:dyDescent="0.45">
      <c r="A1" t="s">
        <v>634</v>
      </c>
      <c r="B1" t="s">
        <v>635</v>
      </c>
      <c r="D1" t="s">
        <v>636</v>
      </c>
      <c r="E1">
        <v>290</v>
      </c>
      <c r="F1" t="s">
        <v>637</v>
      </c>
    </row>
    <row r="2" spans="1:6" x14ac:dyDescent="0.45">
      <c r="A2">
        <v>100</v>
      </c>
      <c r="B2">
        <f>10*LOG10(A2/E$1+1)</f>
        <v>1.2866660912754313</v>
      </c>
    </row>
    <row r="3" spans="1:6" x14ac:dyDescent="0.45">
      <c r="A3">
        <v>200</v>
      </c>
      <c r="B3">
        <f t="shared" ref="B3:B53" si="0">10*LOG10(A3/E$1+1)</f>
        <v>2.2779808212955759</v>
      </c>
    </row>
    <row r="4" spans="1:6" x14ac:dyDescent="0.45">
      <c r="A4">
        <v>300</v>
      </c>
      <c r="B4">
        <f t="shared" si="0"/>
        <v>3.084540137431881</v>
      </c>
    </row>
    <row r="5" spans="1:6" x14ac:dyDescent="0.45">
      <c r="A5">
        <v>400</v>
      </c>
      <c r="B5">
        <f t="shared" si="0"/>
        <v>3.7645109283829923</v>
      </c>
    </row>
    <row r="6" spans="1:6" x14ac:dyDescent="0.45">
      <c r="A6">
        <v>500</v>
      </c>
      <c r="B6">
        <f t="shared" si="0"/>
        <v>4.352290933914853</v>
      </c>
    </row>
    <row r="7" spans="1:6" x14ac:dyDescent="0.45">
      <c r="A7">
        <v>600</v>
      </c>
      <c r="B7">
        <f t="shared" si="0"/>
        <v>4.8699200874595672</v>
      </c>
    </row>
    <row r="8" spans="1:6" x14ac:dyDescent="0.45">
      <c r="A8">
        <v>700</v>
      </c>
      <c r="B8">
        <f t="shared" si="0"/>
        <v>5.3323719669859386</v>
      </c>
    </row>
    <row r="9" spans="1:6" x14ac:dyDescent="0.45">
      <c r="A9">
        <v>800</v>
      </c>
      <c r="B9">
        <f t="shared" si="0"/>
        <v>5.7502850004166763</v>
      </c>
    </row>
    <row r="10" spans="1:6" x14ac:dyDescent="0.45">
      <c r="A10">
        <v>900</v>
      </c>
      <c r="B10">
        <f t="shared" si="0"/>
        <v>6.1314896349357468</v>
      </c>
    </row>
    <row r="11" spans="1:6" x14ac:dyDescent="0.45">
      <c r="A11">
        <v>1000</v>
      </c>
      <c r="B11">
        <f t="shared" si="0"/>
        <v>6.4819171240029281</v>
      </c>
    </row>
    <row r="12" spans="1:6" x14ac:dyDescent="0.45">
      <c r="A12">
        <v>1100</v>
      </c>
      <c r="B12">
        <f t="shared" si="0"/>
        <v>6.8061680235513897</v>
      </c>
    </row>
    <row r="13" spans="1:6" x14ac:dyDescent="0.45">
      <c r="A13">
        <v>1200</v>
      </c>
      <c r="B13">
        <f t="shared" si="0"/>
        <v>7.1078827051331794</v>
      </c>
    </row>
    <row r="14" spans="1:6" x14ac:dyDescent="0.45">
      <c r="A14">
        <v>1300</v>
      </c>
      <c r="B14">
        <f t="shared" si="0"/>
        <v>7.3899912642149532</v>
      </c>
    </row>
    <row r="15" spans="1:6" x14ac:dyDescent="0.45">
      <c r="A15">
        <v>1400</v>
      </c>
      <c r="B15">
        <f t="shared" si="0"/>
        <v>7.6548870671471745</v>
      </c>
    </row>
    <row r="16" spans="1:6" x14ac:dyDescent="0.45">
      <c r="A16">
        <v>1500</v>
      </c>
      <c r="B16">
        <f t="shared" si="0"/>
        <v>7.9045503308093714</v>
      </c>
    </row>
    <row r="17" spans="1:2" x14ac:dyDescent="0.45">
      <c r="A17">
        <v>1600</v>
      </c>
      <c r="B17">
        <f t="shared" si="0"/>
        <v>8.1406380627428803</v>
      </c>
    </row>
    <row r="18" spans="1:2" x14ac:dyDescent="0.45">
      <c r="A18">
        <v>1700</v>
      </c>
      <c r="B18">
        <f t="shared" si="0"/>
        <v>8.3645507851075056</v>
      </c>
    </row>
    <row r="19" spans="1:2" x14ac:dyDescent="0.45">
      <c r="A19">
        <v>1800</v>
      </c>
      <c r="B19">
        <f t="shared" si="0"/>
        <v>8.5774828821209788</v>
      </c>
    </row>
    <row r="20" spans="1:2" x14ac:dyDescent="0.45">
      <c r="A20">
        <v>1900</v>
      </c>
      <c r="B20">
        <f t="shared" si="0"/>
        <v>8.7804611694116232</v>
      </c>
    </row>
    <row r="21" spans="1:2" x14ac:dyDescent="0.45">
      <c r="A21">
        <v>2000</v>
      </c>
      <c r="B21">
        <f t="shared" si="0"/>
        <v>8.9743748444093185</v>
      </c>
    </row>
    <row r="22" spans="1:2" x14ac:dyDescent="0.45">
      <c r="A22">
        <v>2100</v>
      </c>
      <c r="B22">
        <f t="shared" si="0"/>
        <v>9.1599990304918162</v>
      </c>
    </row>
    <row r="23" spans="1:2" x14ac:dyDescent="0.45">
      <c r="A23">
        <v>2200</v>
      </c>
      <c r="B23">
        <f t="shared" si="0"/>
        <v>9.3380134919678035</v>
      </c>
    </row>
    <row r="24" spans="1:2" x14ac:dyDescent="0.45">
      <c r="A24">
        <v>2300</v>
      </c>
      <c r="B24">
        <f t="shared" si="0"/>
        <v>9.5090176618229574</v>
      </c>
    </row>
    <row r="25" spans="1:2" x14ac:dyDescent="0.45">
      <c r="A25">
        <v>2400</v>
      </c>
      <c r="B25">
        <f t="shared" si="0"/>
        <v>9.673542821034518</v>
      </c>
    </row>
    <row r="26" spans="1:2" x14ac:dyDescent="0.45">
      <c r="A26">
        <v>2500</v>
      </c>
      <c r="B26">
        <f t="shared" si="0"/>
        <v>9.8320620537464158</v>
      </c>
    </row>
    <row r="27" spans="1:2" x14ac:dyDescent="0.45">
      <c r="A27">
        <v>2600</v>
      </c>
      <c r="B27">
        <f t="shared" si="0"/>
        <v>9.9849984485759169</v>
      </c>
    </row>
    <row r="28" spans="1:2" x14ac:dyDescent="0.45">
      <c r="A28">
        <v>2700</v>
      </c>
      <c r="B28">
        <f t="shared" si="0"/>
        <v>10.132731904254735</v>
      </c>
    </row>
    <row r="29" spans="1:2" x14ac:dyDescent="0.45">
      <c r="A29">
        <v>2800</v>
      </c>
      <c r="B29">
        <f t="shared" si="0"/>
        <v>10.275604815258784</v>
      </c>
    </row>
    <row r="30" spans="1:2" x14ac:dyDescent="0.45">
      <c r="A30">
        <v>2900</v>
      </c>
      <c r="B30">
        <f t="shared" si="0"/>
        <v>10.413926851582252</v>
      </c>
    </row>
    <row r="31" spans="1:2" x14ac:dyDescent="0.45">
      <c r="A31">
        <v>3000</v>
      </c>
      <c r="B31">
        <f t="shared" si="0"/>
        <v>10.547979000510182</v>
      </c>
    </row>
    <row r="32" spans="1:2" x14ac:dyDescent="0.45">
      <c r="A32">
        <v>3100</v>
      </c>
      <c r="B32">
        <f t="shared" si="0"/>
        <v>10.67801700304126</v>
      </c>
    </row>
    <row r="33" spans="1:2" x14ac:dyDescent="0.45">
      <c r="A33">
        <v>3200</v>
      </c>
      <c r="B33">
        <f t="shared" si="0"/>
        <v>10.804274290602239</v>
      </c>
    </row>
    <row r="34" spans="1:2" x14ac:dyDescent="0.45">
      <c r="A34">
        <v>3300</v>
      </c>
      <c r="B34">
        <f t="shared" si="0"/>
        <v>10.926964506793631</v>
      </c>
    </row>
    <row r="35" spans="1:2" x14ac:dyDescent="0.45">
      <c r="A35">
        <v>3400</v>
      </c>
      <c r="B35">
        <f t="shared" si="0"/>
        <v>11.046283682601043</v>
      </c>
    </row>
    <row r="36" spans="1:2" x14ac:dyDescent="0.45">
      <c r="A36">
        <v>3500</v>
      </c>
      <c r="B36">
        <f t="shared" si="0"/>
        <v>11.162412120691164</v>
      </c>
    </row>
    <row r="37" spans="1:2" x14ac:dyDescent="0.45">
      <c r="A37">
        <v>3600</v>
      </c>
      <c r="B37">
        <f t="shared" si="0"/>
        <v>11.275516034267516</v>
      </c>
    </row>
    <row r="38" spans="1:2" x14ac:dyDescent="0.45">
      <c r="A38">
        <v>3700</v>
      </c>
      <c r="B38">
        <f t="shared" si="0"/>
        <v>11.38574897787792</v>
      </c>
    </row>
    <row r="39" spans="1:2" x14ac:dyDescent="0.45">
      <c r="A39">
        <v>3800</v>
      </c>
      <c r="B39">
        <f t="shared" si="0"/>
        <v>11.493253101083859</v>
      </c>
    </row>
    <row r="40" spans="1:2" x14ac:dyDescent="0.45">
      <c r="A40">
        <v>3900</v>
      </c>
      <c r="B40">
        <f t="shared" si="0"/>
        <v>11.598160250673393</v>
      </c>
    </row>
    <row r="41" spans="1:2" x14ac:dyDescent="0.45">
      <c r="A41">
        <v>4000</v>
      </c>
      <c r="B41">
        <f t="shared" si="0"/>
        <v>11.700592942857682</v>
      </c>
    </row>
    <row r="42" spans="1:2" x14ac:dyDescent="0.45">
      <c r="A42">
        <v>4100</v>
      </c>
      <c r="B42">
        <f t="shared" si="0"/>
        <v>11.800665223431652</v>
      </c>
    </row>
    <row r="43" spans="1:2" x14ac:dyDescent="0.45">
      <c r="A43">
        <v>4200</v>
      </c>
      <c r="B43">
        <f t="shared" si="0"/>
        <v>11.898483431043672</v>
      </c>
    </row>
    <row r="44" spans="1:2" x14ac:dyDescent="0.45">
      <c r="A44">
        <v>4300</v>
      </c>
      <c r="B44">
        <f t="shared" si="0"/>
        <v>11.994146876383052</v>
      </c>
    </row>
    <row r="45" spans="1:2" x14ac:dyDescent="0.45">
      <c r="A45">
        <v>4400</v>
      </c>
      <c r="B45">
        <f t="shared" si="0"/>
        <v>12.087748448161273</v>
      </c>
    </row>
    <row r="46" spans="1:2" x14ac:dyDescent="0.45">
      <c r="A46">
        <v>4500</v>
      </c>
      <c r="B46">
        <f t="shared" si="0"/>
        <v>12.179375155156071</v>
      </c>
    </row>
    <row r="47" spans="1:2" x14ac:dyDescent="0.45">
      <c r="A47">
        <v>4600</v>
      </c>
      <c r="B47">
        <f t="shared" si="0"/>
        <v>12.269108612246642</v>
      </c>
    </row>
    <row r="48" spans="1:2" x14ac:dyDescent="0.45">
      <c r="A48">
        <v>4700</v>
      </c>
      <c r="B48">
        <f t="shared" si="0"/>
        <v>12.357025477244338</v>
      </c>
    </row>
    <row r="49" spans="1:2" x14ac:dyDescent="0.45">
      <c r="A49">
        <v>4800</v>
      </c>
      <c r="B49">
        <f t="shared" si="0"/>
        <v>12.443197844378027</v>
      </c>
    </row>
    <row r="50" spans="1:2" x14ac:dyDescent="0.45">
      <c r="A50">
        <v>4900</v>
      </c>
      <c r="B50">
        <f t="shared" si="0"/>
        <v>12.527693599495018</v>
      </c>
    </row>
    <row r="51" spans="1:2" x14ac:dyDescent="0.45">
      <c r="A51">
        <v>5000</v>
      </c>
      <c r="B51">
        <f t="shared" si="0"/>
        <v>12.610576741362296</v>
      </c>
    </row>
    <row r="52" spans="1:2" x14ac:dyDescent="0.45">
      <c r="A52">
        <v>7500</v>
      </c>
      <c r="B52">
        <f t="shared" si="0"/>
        <v>14.291394597736085</v>
      </c>
    </row>
    <row r="53" spans="1:2" x14ac:dyDescent="0.45">
      <c r="A53">
        <v>10000</v>
      </c>
      <c r="B53">
        <f t="shared" si="0"/>
        <v>15.500173768634768</v>
      </c>
    </row>
    <row r="121" spans="1:2" x14ac:dyDescent="0.45">
      <c r="A121" s="64"/>
      <c r="B121" s="64"/>
    </row>
  </sheetData>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3CC4A-94C0-46DA-A3B4-0468F33716DD}">
  <dimension ref="A1:AZ148"/>
  <sheetViews>
    <sheetView tabSelected="1" zoomScale="40" zoomScaleNormal="40" workbookViewId="0">
      <pane xSplit="1" ySplit="1" topLeftCell="B2" activePane="bottomRight" state="frozen"/>
      <selection pane="topRight" activeCell="B1" sqref="B1"/>
      <selection pane="bottomLeft" activeCell="A2" sqref="A2"/>
      <selection pane="bottomRight" activeCell="AL55" sqref="AL55"/>
    </sheetView>
  </sheetViews>
  <sheetFormatPr defaultRowHeight="18" x14ac:dyDescent="0.45"/>
  <cols>
    <col min="15" max="15" width="18.8984375" customWidth="1"/>
    <col min="16" max="17" width="8.69921875" customWidth="1"/>
    <col min="18" max="18" width="14.59765625" customWidth="1"/>
    <col min="20" max="20" width="20.59765625" customWidth="1"/>
    <col min="21" max="21" width="19.796875" customWidth="1"/>
    <col min="22" max="22" width="11.19921875" customWidth="1"/>
    <col min="43" max="49" width="8.796875" customWidth="1"/>
  </cols>
  <sheetData>
    <row r="1" spans="1:51" x14ac:dyDescent="0.45">
      <c r="A1" s="1" t="s">
        <v>0</v>
      </c>
      <c r="B1" s="61" t="s">
        <v>9</v>
      </c>
      <c r="C1" s="53" t="s">
        <v>362</v>
      </c>
      <c r="D1" s="1" t="s">
        <v>6</v>
      </c>
      <c r="E1" s="1" t="s">
        <v>7</v>
      </c>
      <c r="F1" s="1" t="s">
        <v>8</v>
      </c>
      <c r="G1" s="1" t="s">
        <v>34</v>
      </c>
      <c r="H1" s="1" t="s">
        <v>75</v>
      </c>
      <c r="I1" s="61" t="s">
        <v>175</v>
      </c>
      <c r="J1" s="61" t="s">
        <v>381</v>
      </c>
      <c r="K1" s="61" t="s">
        <v>17</v>
      </c>
      <c r="L1" s="1" t="s">
        <v>15</v>
      </c>
      <c r="M1" s="1" t="s">
        <v>13</v>
      </c>
      <c r="N1" s="1" t="s">
        <v>14</v>
      </c>
      <c r="O1" s="61" t="s">
        <v>19</v>
      </c>
      <c r="P1" s="1" t="s">
        <v>16</v>
      </c>
      <c r="Q1" s="1" t="s">
        <v>18</v>
      </c>
      <c r="R1" s="61" t="s">
        <v>1</v>
      </c>
      <c r="S1" s="61" t="s">
        <v>2</v>
      </c>
      <c r="T1" s="1" t="s">
        <v>3</v>
      </c>
      <c r="U1" s="1" t="s">
        <v>627</v>
      </c>
      <c r="V1" s="1" t="s">
        <v>653</v>
      </c>
      <c r="W1" s="89"/>
      <c r="X1" s="4" t="s">
        <v>10</v>
      </c>
      <c r="Y1" s="4" t="s">
        <v>11</v>
      </c>
      <c r="Z1" s="4" t="s">
        <v>626</v>
      </c>
      <c r="AA1" s="4" t="s">
        <v>633</v>
      </c>
      <c r="AB1" s="4" t="s">
        <v>628</v>
      </c>
      <c r="AC1" s="4" t="s">
        <v>629</v>
      </c>
      <c r="AD1" s="4" t="s">
        <v>630</v>
      </c>
      <c r="AE1" s="4" t="s">
        <v>631</v>
      </c>
      <c r="AF1" s="4" t="s">
        <v>632</v>
      </c>
      <c r="AG1" s="4" t="s">
        <v>645</v>
      </c>
      <c r="AH1" s="4" t="s">
        <v>646</v>
      </c>
      <c r="AI1" s="4" t="s">
        <v>647</v>
      </c>
      <c r="AJ1" s="4" t="s">
        <v>648</v>
      </c>
      <c r="AK1" s="4" t="s">
        <v>649</v>
      </c>
      <c r="AL1" s="4" t="s">
        <v>650</v>
      </c>
      <c r="AM1" s="4" t="s">
        <v>651</v>
      </c>
      <c r="AN1" s="4" t="s">
        <v>662</v>
      </c>
      <c r="AO1" s="4" t="s">
        <v>663</v>
      </c>
      <c r="AP1" s="4" t="s">
        <v>656</v>
      </c>
      <c r="AQ1" s="4" t="s">
        <v>657</v>
      </c>
      <c r="AR1" s="4" t="s">
        <v>658</v>
      </c>
      <c r="AS1" s="4" t="s">
        <v>659</v>
      </c>
      <c r="AT1" s="4" t="s">
        <v>660</v>
      </c>
      <c r="AU1" s="4" t="s">
        <v>661</v>
      </c>
      <c r="AV1" s="4" t="s">
        <v>664</v>
      </c>
      <c r="AW1" s="4" t="s">
        <v>665</v>
      </c>
      <c r="AX1" s="5" t="s">
        <v>12</v>
      </c>
      <c r="AY1" s="6" t="s">
        <v>4</v>
      </c>
    </row>
    <row r="2" spans="1:51" x14ac:dyDescent="0.45">
      <c r="A2" s="11">
        <v>1</v>
      </c>
      <c r="B2" s="41" t="s">
        <v>520</v>
      </c>
      <c r="C2" s="41">
        <v>304</v>
      </c>
      <c r="D2" s="20">
        <v>1</v>
      </c>
      <c r="E2" s="20">
        <v>290</v>
      </c>
      <c r="F2" s="20">
        <v>-15</v>
      </c>
      <c r="G2" s="94">
        <v>2.9999999999999999E-19</v>
      </c>
      <c r="H2" s="20" t="e">
        <f>NA()</f>
        <v>#N/A</v>
      </c>
      <c r="I2" s="20" t="e">
        <f>NA()</f>
        <v>#N/A</v>
      </c>
      <c r="J2" s="20" t="e">
        <f>NA()</f>
        <v>#N/A</v>
      </c>
      <c r="K2" s="20">
        <v>26</v>
      </c>
      <c r="L2" s="83">
        <v>-12</v>
      </c>
      <c r="M2" s="20" t="e">
        <f>NA()</f>
        <v>#N/A</v>
      </c>
      <c r="N2" s="20" t="e">
        <f>NA()</f>
        <v>#N/A</v>
      </c>
      <c r="O2" s="20" t="s">
        <v>41</v>
      </c>
      <c r="P2" s="20" t="e">
        <f>NA()</f>
        <v>#N/A</v>
      </c>
      <c r="Q2" s="83" t="s">
        <v>521</v>
      </c>
      <c r="R2" s="11" t="s">
        <v>31</v>
      </c>
      <c r="S2" s="20">
        <v>2022</v>
      </c>
      <c r="T2" s="20" t="s">
        <v>36</v>
      </c>
      <c r="U2" s="11"/>
      <c r="V2" s="11" t="s">
        <v>101</v>
      </c>
      <c r="W2" s="89"/>
      <c r="X2" s="10" t="e">
        <f>IF(ISERROR(SEARCH("*Japan*",R2)),IF(J2=NA(),J2),NA())</f>
        <v>#N/A</v>
      </c>
      <c r="Y2" s="11" t="e">
        <f t="shared" ref="Y2:Y37" si="0">IF(ISERROR(SEARCH("*Japan*",R2)),NA(),J2)</f>
        <v>#N/A</v>
      </c>
      <c r="Z2" s="11" t="e">
        <f>IF(ISBLANK(I2),NA(),IF(AND(C2&gt;=200,C2&lt;=450),IF(ISERROR(SEARCH("*SBD*",R2)),NA(),I2),NA()))</f>
        <v>#N/A</v>
      </c>
      <c r="AA2" s="11" t="e">
        <f>IF(ISBLANK(I2),NA(),IF(AND(C2&gt;=200,C2&lt;=450),IF(ISERROR(SEARCH("*FMBD*",R2)),NA(),I2),NA()))</f>
        <v>#N/A</v>
      </c>
      <c r="AB2" s="11" t="e">
        <f>IF(ISBLANK(I2),NA(),IF(AND(C2&gt;=200,C2&lt;=450),IF(ISERROR(SEARCH("*SiGe*",R2)),NA(),I2),NA()))</f>
        <v>#N/A</v>
      </c>
      <c r="AC2" s="11" t="e">
        <f>IF(ISBLANK(I2),NA(),IF(AND(C2&gt;=200,C2&lt;=450),IF(ISERROR(SEARCH("*CMOS*",R2)),NA(),I2),NA()))</f>
        <v>#N/A</v>
      </c>
      <c r="AD2" s="11" t="e">
        <f>IF(ISBLANK(I2),NA(),IF(AND(C2&gt;=200,C2&lt;=450),IF(ISERROR(SEARCH("*InP HEMT*",R2)),NA(),I2),NA()))</f>
        <v>#N/A</v>
      </c>
      <c r="AE2" s="11" t="e">
        <f>IF(ISBLANK(I2),NA(),IF(AND(C2&gt;=200,C2&lt;=450),IF(ISERROR(SEARCH("*mHEMT*",R2)),NA(),I2),NA()))</f>
        <v>#N/A</v>
      </c>
      <c r="AF2" s="11" t="e">
        <f>IF(ISBLANK(I2),NA(),IF(AND(C2&gt;=200,C2&lt;=450),IF(ISERROR(SEARCH("*InP HBT*",R2)),NA(),I2),NA()))</f>
        <v>#N/A</v>
      </c>
      <c r="AG2" s="11" t="e">
        <f>IF(ISBLANK(J2),NA(),IF(ISERROR(SEARCH("*SBD*",R2)),NA(),J2))</f>
        <v>#N/A</v>
      </c>
      <c r="AH2" s="11" t="e">
        <f>IF(ISBLANK(J2),NA(),IF(ISERROR(SEARCH("*FMBD*",R2)),NA(),J2))</f>
        <v>#N/A</v>
      </c>
      <c r="AI2" s="11" t="e">
        <f>IF(ISBLANK(J2),NA(),IF(ISERROR(SEARCH("*SiGe*",R2)),NA(),J2))</f>
        <v>#N/A</v>
      </c>
      <c r="AJ2" s="11" t="e">
        <f>IF(ISBLANK(J2),NA(),IF(ISERROR(SEARCH("*CMOS*",R2)),NA(),J2))</f>
        <v>#N/A</v>
      </c>
      <c r="AK2" s="11" t="e">
        <f>IF(ISBLANK(J2),NA(),IF(ISERROR(SEARCH("*InP HEMT*",R2)),NA(),J2))</f>
        <v>#N/A</v>
      </c>
      <c r="AL2" s="11" t="e">
        <f>IF(ISBLANK(J2),NA(),IF(ISERROR(SEARCH("*mHEMT*",R2)),NA(),J2))</f>
        <v>#N/A</v>
      </c>
      <c r="AM2" s="11" t="e">
        <f>IF(ISBLANK(J2),NA(),IF(ISERROR(SEARCH("*InP HBT*",R2)),NA(),J2))</f>
        <v>#N/A</v>
      </c>
      <c r="AN2" s="11" t="e">
        <f>IF(V2="Yes",AB2,NA())</f>
        <v>#N/A</v>
      </c>
      <c r="AO2" s="11" t="e">
        <f>IF(V2="No",AB2,NA())</f>
        <v>#N/A</v>
      </c>
      <c r="AP2" s="11" t="e">
        <f>IF(V2="Yes",AC2,NA())</f>
        <v>#N/A</v>
      </c>
      <c r="AQ2" s="11" t="e">
        <f>IF(V2="No",AC2,NA())</f>
        <v>#N/A</v>
      </c>
      <c r="AR2" s="11" t="e">
        <f>IF(V2="Yes",AD2,NA())</f>
        <v>#N/A</v>
      </c>
      <c r="AS2" s="11" t="e">
        <f>IF(V2="No",AD2,NA())</f>
        <v>#N/A</v>
      </c>
      <c r="AT2" s="11" t="e">
        <f>IF(V2="Yes",AE2,NA())</f>
        <v>#N/A</v>
      </c>
      <c r="AU2" s="11" t="e">
        <f>IF(V2="No",AE2,NA())</f>
        <v>#N/A</v>
      </c>
      <c r="AV2" s="11" t="e">
        <f>IF(V2="Yes",AF2,NA())</f>
        <v>#N/A</v>
      </c>
      <c r="AW2" s="11" t="e">
        <f>IF(V2="No",AF2,NA())</f>
        <v>#N/A</v>
      </c>
      <c r="AX2" s="11"/>
      <c r="AY2" s="6" t="s">
        <v>5</v>
      </c>
    </row>
    <row r="3" spans="1:51" x14ac:dyDescent="0.45">
      <c r="A3" s="11">
        <v>2</v>
      </c>
      <c r="B3" s="41" t="s">
        <v>520</v>
      </c>
      <c r="C3" s="41">
        <v>304</v>
      </c>
      <c r="D3" s="20">
        <v>2</v>
      </c>
      <c r="E3" s="20">
        <v>150</v>
      </c>
      <c r="F3" s="20">
        <v>-8</v>
      </c>
      <c r="G3" s="94">
        <v>3.9999999999999999E-19</v>
      </c>
      <c r="H3" s="20" t="e">
        <f>NA()</f>
        <v>#N/A</v>
      </c>
      <c r="I3" s="20" t="e">
        <f>NA()</f>
        <v>#N/A</v>
      </c>
      <c r="J3" s="20" t="e">
        <f>NA()</f>
        <v>#N/A</v>
      </c>
      <c r="K3" s="20">
        <v>12</v>
      </c>
      <c r="L3" s="83">
        <v>-15</v>
      </c>
      <c r="M3" s="20" t="e">
        <f>NA()</f>
        <v>#N/A</v>
      </c>
      <c r="N3" s="20" t="e">
        <f>NA()</f>
        <v>#N/A</v>
      </c>
      <c r="O3" s="11" t="s">
        <v>29</v>
      </c>
      <c r="P3" s="20" t="e">
        <f>NA()</f>
        <v>#N/A</v>
      </c>
      <c r="Q3" s="83" t="s">
        <v>522</v>
      </c>
      <c r="R3" s="11" t="s">
        <v>31</v>
      </c>
      <c r="S3" s="20">
        <v>2021</v>
      </c>
      <c r="T3" s="20" t="s">
        <v>36</v>
      </c>
      <c r="U3" s="11"/>
      <c r="V3" s="11" t="s">
        <v>101</v>
      </c>
      <c r="W3" s="89"/>
      <c r="X3" s="10" t="e">
        <f t="shared" ref="X3:X37" si="1">IF(ISERROR(SEARCH("*Japan*",R3)),J3,NA())</f>
        <v>#N/A</v>
      </c>
      <c r="Y3" s="11" t="e">
        <f t="shared" si="0"/>
        <v>#N/A</v>
      </c>
      <c r="Z3" s="11" t="e">
        <f t="shared" ref="Z3:Z66" si="2">IF(ISBLANK(I3),NA(),IF(AND(C3&gt;=200,C3&lt;=450),IF(ISERROR(SEARCH("*SBD*",R3)),NA(),I3),NA()))</f>
        <v>#N/A</v>
      </c>
      <c r="AA3" s="11" t="e">
        <f t="shared" ref="AA3:AA66" si="3">IF(ISBLANK(I3),NA(),IF(AND(C3&gt;=200,C3&lt;=450),IF(ISERROR(SEARCH("*FMBD*",R3)),NA(),I3),NA()))</f>
        <v>#N/A</v>
      </c>
      <c r="AB3" s="11" t="e">
        <f t="shared" ref="AB3:AB66" si="4">IF(ISBLANK(I3),NA(),IF(AND(C3&gt;=200,C3&lt;=450),IF(ISERROR(SEARCH("*SiGe*",R3)),NA(),I3),NA()))</f>
        <v>#N/A</v>
      </c>
      <c r="AC3" s="11" t="e">
        <f t="shared" ref="AC3:AC66" si="5">IF(ISBLANK(I3),NA(),IF(AND(C3&gt;=200,C3&lt;=450),IF(ISERROR(SEARCH("*CMOS*",R3)),NA(),I3),NA()))</f>
        <v>#N/A</v>
      </c>
      <c r="AD3" s="11" t="e">
        <f t="shared" ref="AD3:AD66" si="6">IF(ISBLANK(I3),NA(),IF(AND(C3&gt;=200,C3&lt;=450),IF(ISERROR(SEARCH("*InP HEMT*",R3)),NA(),I3),NA()))</f>
        <v>#N/A</v>
      </c>
      <c r="AE3" s="11" t="e">
        <f t="shared" ref="AE3:AE66" si="7">IF(ISBLANK(I3),NA(),IF(AND(C3&gt;=200,C3&lt;=450),IF(ISERROR(SEARCH("*mHEMT*",R3)),NA(),I3),NA()))</f>
        <v>#N/A</v>
      </c>
      <c r="AF3" s="11" t="e">
        <f t="shared" ref="AF3:AF66" si="8">IF(ISBLANK(I3),NA(),IF(AND(C3&gt;=200,C3&lt;=450),IF(ISERROR(SEARCH("*InP HBT*",R3)),NA(),I3),NA()))</f>
        <v>#N/A</v>
      </c>
      <c r="AG3" s="11" t="e">
        <f t="shared" ref="AG3:AG66" si="9">IF(ISBLANK(J3),NA(),IF(ISERROR(SEARCH("*SBD*",R3)),NA(),J3))</f>
        <v>#N/A</v>
      </c>
      <c r="AH3" s="11" t="e">
        <f t="shared" ref="AH3:AH66" si="10">IF(ISBLANK(J3),NA(),IF(ISERROR(SEARCH("*FMBD*",R3)),NA(),J3))</f>
        <v>#N/A</v>
      </c>
      <c r="AI3" s="11" t="e">
        <f t="shared" ref="AI3:AI66" si="11">IF(ISBLANK(J3),NA(),IF(ISERROR(SEARCH("*SiGe*",R3)),NA(),J3))</f>
        <v>#N/A</v>
      </c>
      <c r="AJ3" s="11" t="e">
        <f t="shared" ref="AJ3:AJ66" si="12">IF(ISBLANK(J3),NA(),IF(ISERROR(SEARCH("*CMOS*",R3)),NA(),J3))</f>
        <v>#N/A</v>
      </c>
      <c r="AK3" s="11" t="e">
        <f t="shared" ref="AK3:AK66" si="13">IF(ISBLANK(J3),NA(),IF(ISERROR(SEARCH("*InP HEMT*",R3)),NA(),J3))</f>
        <v>#N/A</v>
      </c>
      <c r="AL3" s="11" t="e">
        <f t="shared" ref="AL3:AL66" si="14">IF(ISBLANK(J3),NA(),IF(ISERROR(SEARCH("*mHEMT*",R3)),NA(),J3))</f>
        <v>#N/A</v>
      </c>
      <c r="AM3" s="11" t="e">
        <f t="shared" ref="AM3:AM66" si="15">IF(ISBLANK(J3),NA(),IF(ISERROR(SEARCH("*InP HBT*",R3)),NA(),J3))</f>
        <v>#N/A</v>
      </c>
      <c r="AN3" s="11" t="e">
        <f t="shared" ref="AN3:AN66" si="16">IF(V3="Yes",AB3,NA())</f>
        <v>#N/A</v>
      </c>
      <c r="AO3" s="11" t="e">
        <f t="shared" ref="AO3:AO66" si="17">IF(V3="No",AB3,NA())</f>
        <v>#N/A</v>
      </c>
      <c r="AP3" s="11" t="e">
        <f t="shared" ref="AP3:AP66" si="18">IF(V3="Yes",AC3,NA())</f>
        <v>#N/A</v>
      </c>
      <c r="AQ3" s="11" t="e">
        <f t="shared" ref="AQ3:AQ66" si="19">IF(V3="No",AC3,NA())</f>
        <v>#N/A</v>
      </c>
      <c r="AR3" s="11" t="e">
        <f t="shared" ref="AR3:AR66" si="20">IF(V3="Yes",AD3,NA())</f>
        <v>#N/A</v>
      </c>
      <c r="AS3" s="11" t="e">
        <f t="shared" ref="AS3:AS66" si="21">IF(V3="No",AD3,NA())</f>
        <v>#N/A</v>
      </c>
      <c r="AT3" s="11" t="e">
        <f t="shared" ref="AT3:AT66" si="22">IF(V3="Yes",AE3,NA())</f>
        <v>#N/A</v>
      </c>
      <c r="AU3" s="11" t="e">
        <f t="shared" ref="AU3:AU66" si="23">IF(V3="No",AE3,NA())</f>
        <v>#N/A</v>
      </c>
      <c r="AV3" s="11" t="e">
        <f t="shared" ref="AV3:AV66" si="24">IF(V3="Yes",AF3,NA())</f>
        <v>#N/A</v>
      </c>
      <c r="AW3" s="11" t="e">
        <f t="shared" ref="AW3:AW66" si="25">IF(V3="No",AF3,NA())</f>
        <v>#N/A</v>
      </c>
      <c r="AX3" s="11"/>
    </row>
    <row r="4" spans="1:51" x14ac:dyDescent="0.45">
      <c r="A4" s="20"/>
      <c r="B4" s="20"/>
      <c r="C4" s="20"/>
      <c r="D4" s="20"/>
      <c r="E4" s="20"/>
      <c r="F4" s="20"/>
      <c r="G4" s="20"/>
      <c r="H4" s="20"/>
      <c r="I4" s="20"/>
      <c r="J4" s="20"/>
      <c r="K4" s="20"/>
      <c r="L4" s="20"/>
      <c r="M4" s="20"/>
      <c r="N4" s="20"/>
      <c r="O4" s="20"/>
      <c r="P4" s="20"/>
      <c r="Q4" s="20"/>
      <c r="R4" s="20"/>
      <c r="S4" s="20"/>
      <c r="T4" s="20"/>
      <c r="U4" s="11"/>
      <c r="V4" s="11"/>
      <c r="W4" s="89"/>
      <c r="X4" s="10">
        <f t="shared" si="1"/>
        <v>0</v>
      </c>
      <c r="Y4" s="11" t="e">
        <f t="shared" si="0"/>
        <v>#N/A</v>
      </c>
      <c r="Z4" s="11" t="e">
        <f t="shared" si="2"/>
        <v>#N/A</v>
      </c>
      <c r="AA4" s="11" t="e">
        <f t="shared" si="3"/>
        <v>#N/A</v>
      </c>
      <c r="AB4" s="11" t="e">
        <f t="shared" si="4"/>
        <v>#N/A</v>
      </c>
      <c r="AC4" s="11" t="e">
        <f t="shared" si="5"/>
        <v>#N/A</v>
      </c>
      <c r="AD4" s="11" t="e">
        <f t="shared" si="6"/>
        <v>#N/A</v>
      </c>
      <c r="AE4" s="11" t="e">
        <f t="shared" si="7"/>
        <v>#N/A</v>
      </c>
      <c r="AF4" s="11" t="e">
        <f t="shared" si="8"/>
        <v>#N/A</v>
      </c>
      <c r="AG4" s="11" t="e">
        <f t="shared" si="9"/>
        <v>#N/A</v>
      </c>
      <c r="AH4" s="11" t="e">
        <f t="shared" si="10"/>
        <v>#N/A</v>
      </c>
      <c r="AI4" s="11" t="e">
        <f t="shared" si="11"/>
        <v>#N/A</v>
      </c>
      <c r="AJ4" s="11" t="e">
        <f t="shared" si="12"/>
        <v>#N/A</v>
      </c>
      <c r="AK4" s="11" t="e">
        <f t="shared" si="13"/>
        <v>#N/A</v>
      </c>
      <c r="AL4" s="11" t="e">
        <f t="shared" si="14"/>
        <v>#N/A</v>
      </c>
      <c r="AM4" s="11" t="e">
        <f t="shared" si="15"/>
        <v>#N/A</v>
      </c>
      <c r="AN4" s="11" t="e">
        <f t="shared" si="16"/>
        <v>#N/A</v>
      </c>
      <c r="AO4" s="11" t="e">
        <f t="shared" si="17"/>
        <v>#N/A</v>
      </c>
      <c r="AP4" s="11" t="e">
        <f t="shared" si="18"/>
        <v>#N/A</v>
      </c>
      <c r="AQ4" s="11" t="e">
        <f t="shared" si="19"/>
        <v>#N/A</v>
      </c>
      <c r="AR4" s="11" t="e">
        <f t="shared" si="20"/>
        <v>#N/A</v>
      </c>
      <c r="AS4" s="11" t="e">
        <f t="shared" si="21"/>
        <v>#N/A</v>
      </c>
      <c r="AT4" s="11" t="e">
        <f t="shared" si="22"/>
        <v>#N/A</v>
      </c>
      <c r="AU4" s="11" t="e">
        <f t="shared" si="23"/>
        <v>#N/A</v>
      </c>
      <c r="AV4" s="11" t="e">
        <f t="shared" si="24"/>
        <v>#N/A</v>
      </c>
      <c r="AW4" s="11" t="e">
        <f t="shared" si="25"/>
        <v>#N/A</v>
      </c>
      <c r="AX4" s="11"/>
    </row>
    <row r="5" spans="1:51" x14ac:dyDescent="0.45">
      <c r="A5" s="20">
        <v>3</v>
      </c>
      <c r="B5" s="20" t="s">
        <v>42</v>
      </c>
      <c r="C5" s="83">
        <v>62.5</v>
      </c>
      <c r="D5" s="20">
        <v>1</v>
      </c>
      <c r="E5" s="20" t="s">
        <v>42</v>
      </c>
      <c r="F5" s="95" t="s">
        <v>91</v>
      </c>
      <c r="G5" s="20" t="e">
        <f>NA()</f>
        <v>#N/A</v>
      </c>
      <c r="H5" s="20" t="e">
        <f>NA()</f>
        <v>#N/A</v>
      </c>
      <c r="I5" s="20" t="e">
        <f>NA()</f>
        <v>#N/A</v>
      </c>
      <c r="J5" s="20">
        <v>-8</v>
      </c>
      <c r="K5" s="20">
        <v>10</v>
      </c>
      <c r="L5" s="20" t="e">
        <f>NA()</f>
        <v>#N/A</v>
      </c>
      <c r="M5" s="20" t="e">
        <f>NA()</f>
        <v>#N/A</v>
      </c>
      <c r="N5" s="20" t="e">
        <f>NA()</f>
        <v>#N/A</v>
      </c>
      <c r="O5" s="20" t="s">
        <v>41</v>
      </c>
      <c r="P5" s="20" t="e">
        <f>NA()</f>
        <v>#N/A</v>
      </c>
      <c r="Q5" s="20" t="s">
        <v>35</v>
      </c>
      <c r="R5" s="11" t="s">
        <v>33</v>
      </c>
      <c r="S5" s="11">
        <v>2022</v>
      </c>
      <c r="T5" s="83" t="s">
        <v>523</v>
      </c>
      <c r="U5" s="11"/>
      <c r="V5" s="11" t="s">
        <v>101</v>
      </c>
      <c r="W5" s="89"/>
      <c r="X5" s="10">
        <f t="shared" si="1"/>
        <v>-8</v>
      </c>
      <c r="Y5" s="11" t="e">
        <f t="shared" si="0"/>
        <v>#N/A</v>
      </c>
      <c r="Z5" s="11" t="e">
        <f t="shared" si="2"/>
        <v>#N/A</v>
      </c>
      <c r="AA5" s="11" t="e">
        <f t="shared" si="3"/>
        <v>#N/A</v>
      </c>
      <c r="AB5" s="11" t="e">
        <f t="shared" si="4"/>
        <v>#N/A</v>
      </c>
      <c r="AC5" s="11" t="e">
        <f t="shared" si="5"/>
        <v>#N/A</v>
      </c>
      <c r="AD5" s="11" t="e">
        <f t="shared" si="6"/>
        <v>#N/A</v>
      </c>
      <c r="AE5" s="11" t="e">
        <f t="shared" si="7"/>
        <v>#N/A</v>
      </c>
      <c r="AF5" s="11" t="e">
        <f t="shared" si="8"/>
        <v>#N/A</v>
      </c>
      <c r="AG5" s="11">
        <f t="shared" si="9"/>
        <v>-8</v>
      </c>
      <c r="AH5" s="11" t="e">
        <f t="shared" si="10"/>
        <v>#N/A</v>
      </c>
      <c r="AI5" s="11" t="e">
        <f t="shared" si="11"/>
        <v>#N/A</v>
      </c>
      <c r="AJ5" s="11" t="e">
        <f t="shared" si="12"/>
        <v>#N/A</v>
      </c>
      <c r="AK5" s="11" t="e">
        <f t="shared" si="13"/>
        <v>#N/A</v>
      </c>
      <c r="AL5" s="11" t="e">
        <f t="shared" si="14"/>
        <v>#N/A</v>
      </c>
      <c r="AM5" s="11" t="e">
        <f t="shared" si="15"/>
        <v>#N/A</v>
      </c>
      <c r="AN5" s="11" t="e">
        <f t="shared" si="16"/>
        <v>#N/A</v>
      </c>
      <c r="AO5" s="11" t="e">
        <f t="shared" si="17"/>
        <v>#N/A</v>
      </c>
      <c r="AP5" s="11" t="e">
        <f t="shared" si="18"/>
        <v>#N/A</v>
      </c>
      <c r="AQ5" s="11" t="e">
        <f t="shared" si="19"/>
        <v>#N/A</v>
      </c>
      <c r="AR5" s="11" t="e">
        <f t="shared" si="20"/>
        <v>#N/A</v>
      </c>
      <c r="AS5" s="11" t="e">
        <f t="shared" si="21"/>
        <v>#N/A</v>
      </c>
      <c r="AT5" s="11" t="e">
        <f t="shared" si="22"/>
        <v>#N/A</v>
      </c>
      <c r="AU5" s="11" t="e">
        <f t="shared" si="23"/>
        <v>#N/A</v>
      </c>
      <c r="AV5" s="11" t="e">
        <f t="shared" si="24"/>
        <v>#N/A</v>
      </c>
      <c r="AW5" s="11" t="e">
        <f t="shared" si="25"/>
        <v>#N/A</v>
      </c>
      <c r="AX5" s="11"/>
    </row>
    <row r="6" spans="1:51" x14ac:dyDescent="0.45">
      <c r="A6" s="20">
        <v>3</v>
      </c>
      <c r="B6" s="20" t="s">
        <v>43</v>
      </c>
      <c r="C6" s="83">
        <v>75</v>
      </c>
      <c r="D6" s="20">
        <v>1</v>
      </c>
      <c r="E6" s="20" t="s">
        <v>43</v>
      </c>
      <c r="F6" s="95" t="s">
        <v>91</v>
      </c>
      <c r="G6" s="20" t="e">
        <f>NA()</f>
        <v>#N/A</v>
      </c>
      <c r="H6" s="20" t="e">
        <f>NA()</f>
        <v>#N/A</v>
      </c>
      <c r="I6" s="20" t="e">
        <f>NA()</f>
        <v>#N/A</v>
      </c>
      <c r="J6" s="20">
        <v>-8</v>
      </c>
      <c r="K6" s="20">
        <v>12</v>
      </c>
      <c r="L6" s="20" t="e">
        <f>NA()</f>
        <v>#N/A</v>
      </c>
      <c r="M6" s="20" t="e">
        <f>NA()</f>
        <v>#N/A</v>
      </c>
      <c r="N6" s="20" t="e">
        <f>NA()</f>
        <v>#N/A</v>
      </c>
      <c r="O6" s="20" t="s">
        <v>41</v>
      </c>
      <c r="P6" s="20" t="e">
        <f>NA()</f>
        <v>#N/A</v>
      </c>
      <c r="Q6" s="20" t="s">
        <v>35</v>
      </c>
      <c r="R6" s="11" t="s">
        <v>33</v>
      </c>
      <c r="S6" s="11">
        <v>2022</v>
      </c>
      <c r="T6" s="83" t="s">
        <v>523</v>
      </c>
      <c r="U6" s="11"/>
      <c r="V6" s="11" t="s">
        <v>101</v>
      </c>
      <c r="W6" s="89"/>
      <c r="X6" s="10">
        <f t="shared" si="1"/>
        <v>-8</v>
      </c>
      <c r="Y6" s="11" t="e">
        <f t="shared" si="0"/>
        <v>#N/A</v>
      </c>
      <c r="Z6" s="11" t="e">
        <f t="shared" si="2"/>
        <v>#N/A</v>
      </c>
      <c r="AA6" s="11" t="e">
        <f t="shared" si="3"/>
        <v>#N/A</v>
      </c>
      <c r="AB6" s="11" t="e">
        <f t="shared" si="4"/>
        <v>#N/A</v>
      </c>
      <c r="AC6" s="11" t="e">
        <f t="shared" si="5"/>
        <v>#N/A</v>
      </c>
      <c r="AD6" s="11" t="e">
        <f t="shared" si="6"/>
        <v>#N/A</v>
      </c>
      <c r="AE6" s="11" t="e">
        <f t="shared" si="7"/>
        <v>#N/A</v>
      </c>
      <c r="AF6" s="11" t="e">
        <f t="shared" si="8"/>
        <v>#N/A</v>
      </c>
      <c r="AG6" s="11">
        <f t="shared" si="9"/>
        <v>-8</v>
      </c>
      <c r="AH6" s="11" t="e">
        <f t="shared" si="10"/>
        <v>#N/A</v>
      </c>
      <c r="AI6" s="11" t="e">
        <f t="shared" si="11"/>
        <v>#N/A</v>
      </c>
      <c r="AJ6" s="11" t="e">
        <f t="shared" si="12"/>
        <v>#N/A</v>
      </c>
      <c r="AK6" s="11" t="e">
        <f t="shared" si="13"/>
        <v>#N/A</v>
      </c>
      <c r="AL6" s="11" t="e">
        <f t="shared" si="14"/>
        <v>#N/A</v>
      </c>
      <c r="AM6" s="11" t="e">
        <f t="shared" si="15"/>
        <v>#N/A</v>
      </c>
      <c r="AN6" s="11" t="e">
        <f t="shared" si="16"/>
        <v>#N/A</v>
      </c>
      <c r="AO6" s="11" t="e">
        <f t="shared" si="17"/>
        <v>#N/A</v>
      </c>
      <c r="AP6" s="11" t="e">
        <f t="shared" si="18"/>
        <v>#N/A</v>
      </c>
      <c r="AQ6" s="11" t="e">
        <f t="shared" si="19"/>
        <v>#N/A</v>
      </c>
      <c r="AR6" s="11" t="e">
        <f t="shared" si="20"/>
        <v>#N/A</v>
      </c>
      <c r="AS6" s="11" t="e">
        <f t="shared" si="21"/>
        <v>#N/A</v>
      </c>
      <c r="AT6" s="11" t="e">
        <f t="shared" si="22"/>
        <v>#N/A</v>
      </c>
      <c r="AU6" s="11" t="e">
        <f t="shared" si="23"/>
        <v>#N/A</v>
      </c>
      <c r="AV6" s="11" t="e">
        <f t="shared" si="24"/>
        <v>#N/A</v>
      </c>
      <c r="AW6" s="11" t="e">
        <f t="shared" si="25"/>
        <v>#N/A</v>
      </c>
      <c r="AX6" s="11"/>
    </row>
    <row r="7" spans="1:51" x14ac:dyDescent="0.45">
      <c r="A7" s="20">
        <v>3</v>
      </c>
      <c r="B7" s="20" t="s">
        <v>44</v>
      </c>
      <c r="C7" s="83">
        <v>92.5</v>
      </c>
      <c r="D7" s="20">
        <v>1</v>
      </c>
      <c r="E7" s="20" t="s">
        <v>44</v>
      </c>
      <c r="F7" s="95" t="s">
        <v>91</v>
      </c>
      <c r="G7" s="20" t="e">
        <f>NA()</f>
        <v>#N/A</v>
      </c>
      <c r="H7" s="20" t="e">
        <f>NA()</f>
        <v>#N/A</v>
      </c>
      <c r="I7" s="20" t="e">
        <f>NA()</f>
        <v>#N/A</v>
      </c>
      <c r="J7" s="20">
        <v>-8</v>
      </c>
      <c r="K7" s="20">
        <v>15</v>
      </c>
      <c r="L7" s="20" t="e">
        <f>NA()</f>
        <v>#N/A</v>
      </c>
      <c r="M7" s="20" t="e">
        <f>NA()</f>
        <v>#N/A</v>
      </c>
      <c r="N7" s="20" t="e">
        <f>NA()</f>
        <v>#N/A</v>
      </c>
      <c r="O7" s="20" t="s">
        <v>41</v>
      </c>
      <c r="P7" s="20" t="e">
        <f>NA()</f>
        <v>#N/A</v>
      </c>
      <c r="Q7" s="20" t="s">
        <v>35</v>
      </c>
      <c r="R7" s="11" t="s">
        <v>33</v>
      </c>
      <c r="S7" s="11">
        <v>2022</v>
      </c>
      <c r="T7" s="83" t="s">
        <v>523</v>
      </c>
      <c r="U7" s="11"/>
      <c r="V7" s="11" t="s">
        <v>101</v>
      </c>
      <c r="W7" s="89"/>
      <c r="X7" s="10">
        <f t="shared" si="1"/>
        <v>-8</v>
      </c>
      <c r="Y7" s="11" t="e">
        <f t="shared" si="0"/>
        <v>#N/A</v>
      </c>
      <c r="Z7" s="11" t="e">
        <f t="shared" si="2"/>
        <v>#N/A</v>
      </c>
      <c r="AA7" s="11" t="e">
        <f t="shared" si="3"/>
        <v>#N/A</v>
      </c>
      <c r="AB7" s="11" t="e">
        <f t="shared" si="4"/>
        <v>#N/A</v>
      </c>
      <c r="AC7" s="11" t="e">
        <f t="shared" si="5"/>
        <v>#N/A</v>
      </c>
      <c r="AD7" s="11" t="e">
        <f t="shared" si="6"/>
        <v>#N/A</v>
      </c>
      <c r="AE7" s="11" t="e">
        <f t="shared" si="7"/>
        <v>#N/A</v>
      </c>
      <c r="AF7" s="11" t="e">
        <f t="shared" si="8"/>
        <v>#N/A</v>
      </c>
      <c r="AG7" s="11">
        <f t="shared" si="9"/>
        <v>-8</v>
      </c>
      <c r="AH7" s="11" t="e">
        <f t="shared" si="10"/>
        <v>#N/A</v>
      </c>
      <c r="AI7" s="11" t="e">
        <f t="shared" si="11"/>
        <v>#N/A</v>
      </c>
      <c r="AJ7" s="11" t="e">
        <f t="shared" si="12"/>
        <v>#N/A</v>
      </c>
      <c r="AK7" s="11" t="e">
        <f t="shared" si="13"/>
        <v>#N/A</v>
      </c>
      <c r="AL7" s="11" t="e">
        <f t="shared" si="14"/>
        <v>#N/A</v>
      </c>
      <c r="AM7" s="11" t="e">
        <f t="shared" si="15"/>
        <v>#N/A</v>
      </c>
      <c r="AN7" s="11" t="e">
        <f t="shared" si="16"/>
        <v>#N/A</v>
      </c>
      <c r="AO7" s="11" t="e">
        <f t="shared" si="17"/>
        <v>#N/A</v>
      </c>
      <c r="AP7" s="11" t="e">
        <f t="shared" si="18"/>
        <v>#N/A</v>
      </c>
      <c r="AQ7" s="11" t="e">
        <f t="shared" si="19"/>
        <v>#N/A</v>
      </c>
      <c r="AR7" s="11" t="e">
        <f t="shared" si="20"/>
        <v>#N/A</v>
      </c>
      <c r="AS7" s="11" t="e">
        <f t="shared" si="21"/>
        <v>#N/A</v>
      </c>
      <c r="AT7" s="11" t="e">
        <f t="shared" si="22"/>
        <v>#N/A</v>
      </c>
      <c r="AU7" s="11" t="e">
        <f t="shared" si="23"/>
        <v>#N/A</v>
      </c>
      <c r="AV7" s="11" t="e">
        <f t="shared" si="24"/>
        <v>#N/A</v>
      </c>
      <c r="AW7" s="11" t="e">
        <f t="shared" si="25"/>
        <v>#N/A</v>
      </c>
      <c r="AX7" s="11"/>
    </row>
    <row r="8" spans="1:51" x14ac:dyDescent="0.45">
      <c r="A8" s="20">
        <v>3</v>
      </c>
      <c r="B8" s="20" t="s">
        <v>45</v>
      </c>
      <c r="C8" s="83">
        <v>115</v>
      </c>
      <c r="D8" s="20">
        <v>1</v>
      </c>
      <c r="E8" s="20" t="s">
        <v>45</v>
      </c>
      <c r="F8" s="95" t="s">
        <v>91</v>
      </c>
      <c r="G8" s="20" t="e">
        <f>NA()</f>
        <v>#N/A</v>
      </c>
      <c r="H8" s="20" t="e">
        <f>NA()</f>
        <v>#N/A</v>
      </c>
      <c r="I8" s="20" t="e">
        <f>NA()</f>
        <v>#N/A</v>
      </c>
      <c r="J8" s="20">
        <v>-8</v>
      </c>
      <c r="K8" s="20">
        <v>19</v>
      </c>
      <c r="L8" s="20" t="e">
        <f>NA()</f>
        <v>#N/A</v>
      </c>
      <c r="M8" s="20" t="e">
        <f>NA()</f>
        <v>#N/A</v>
      </c>
      <c r="N8" s="20" t="e">
        <f>NA()</f>
        <v>#N/A</v>
      </c>
      <c r="O8" s="20" t="s">
        <v>41</v>
      </c>
      <c r="P8" s="20" t="e">
        <f>NA()</f>
        <v>#N/A</v>
      </c>
      <c r="Q8" s="20" t="s">
        <v>35</v>
      </c>
      <c r="R8" s="11" t="s">
        <v>33</v>
      </c>
      <c r="S8" s="11">
        <v>2022</v>
      </c>
      <c r="T8" s="83" t="s">
        <v>523</v>
      </c>
      <c r="U8" s="11"/>
      <c r="V8" s="11" t="s">
        <v>101</v>
      </c>
      <c r="W8" s="89"/>
      <c r="X8" s="10">
        <f t="shared" si="1"/>
        <v>-8</v>
      </c>
      <c r="Y8" s="11" t="e">
        <f t="shared" si="0"/>
        <v>#N/A</v>
      </c>
      <c r="Z8" s="11" t="e">
        <f t="shared" si="2"/>
        <v>#N/A</v>
      </c>
      <c r="AA8" s="11" t="e">
        <f t="shared" si="3"/>
        <v>#N/A</v>
      </c>
      <c r="AB8" s="11" t="e">
        <f t="shared" si="4"/>
        <v>#N/A</v>
      </c>
      <c r="AC8" s="11" t="e">
        <f t="shared" si="5"/>
        <v>#N/A</v>
      </c>
      <c r="AD8" s="11" t="e">
        <f t="shared" si="6"/>
        <v>#N/A</v>
      </c>
      <c r="AE8" s="11" t="e">
        <f t="shared" si="7"/>
        <v>#N/A</v>
      </c>
      <c r="AF8" s="11" t="e">
        <f t="shared" si="8"/>
        <v>#N/A</v>
      </c>
      <c r="AG8" s="11">
        <f t="shared" si="9"/>
        <v>-8</v>
      </c>
      <c r="AH8" s="11" t="e">
        <f t="shared" si="10"/>
        <v>#N/A</v>
      </c>
      <c r="AI8" s="11" t="e">
        <f t="shared" si="11"/>
        <v>#N/A</v>
      </c>
      <c r="AJ8" s="11" t="e">
        <f t="shared" si="12"/>
        <v>#N/A</v>
      </c>
      <c r="AK8" s="11" t="e">
        <f t="shared" si="13"/>
        <v>#N/A</v>
      </c>
      <c r="AL8" s="11" t="e">
        <f t="shared" si="14"/>
        <v>#N/A</v>
      </c>
      <c r="AM8" s="11" t="e">
        <f t="shared" si="15"/>
        <v>#N/A</v>
      </c>
      <c r="AN8" s="11" t="e">
        <f t="shared" si="16"/>
        <v>#N/A</v>
      </c>
      <c r="AO8" s="11" t="e">
        <f t="shared" si="17"/>
        <v>#N/A</v>
      </c>
      <c r="AP8" s="11" t="e">
        <f t="shared" si="18"/>
        <v>#N/A</v>
      </c>
      <c r="AQ8" s="11" t="e">
        <f t="shared" si="19"/>
        <v>#N/A</v>
      </c>
      <c r="AR8" s="11" t="e">
        <f t="shared" si="20"/>
        <v>#N/A</v>
      </c>
      <c r="AS8" s="11" t="e">
        <f t="shared" si="21"/>
        <v>#N/A</v>
      </c>
      <c r="AT8" s="11" t="e">
        <f t="shared" si="22"/>
        <v>#N/A</v>
      </c>
      <c r="AU8" s="11" t="e">
        <f t="shared" si="23"/>
        <v>#N/A</v>
      </c>
      <c r="AV8" s="11" t="e">
        <f t="shared" si="24"/>
        <v>#N/A</v>
      </c>
      <c r="AW8" s="11" t="e">
        <f t="shared" si="25"/>
        <v>#N/A</v>
      </c>
      <c r="AX8" s="11"/>
    </row>
    <row r="9" spans="1:51" x14ac:dyDescent="0.45">
      <c r="A9" s="20">
        <v>3</v>
      </c>
      <c r="B9" s="20" t="s">
        <v>46</v>
      </c>
      <c r="C9" s="83">
        <v>140</v>
      </c>
      <c r="D9" s="20">
        <v>1</v>
      </c>
      <c r="E9" s="20" t="s">
        <v>46</v>
      </c>
      <c r="F9" s="95" t="s">
        <v>91</v>
      </c>
      <c r="G9" s="20" t="e">
        <f>NA()</f>
        <v>#N/A</v>
      </c>
      <c r="H9" s="20" t="e">
        <f>NA()</f>
        <v>#N/A</v>
      </c>
      <c r="I9" s="20" t="e">
        <f>NA()</f>
        <v>#N/A</v>
      </c>
      <c r="J9" s="20">
        <v>-8</v>
      </c>
      <c r="K9" s="20">
        <v>24</v>
      </c>
      <c r="L9" s="20" t="e">
        <f>NA()</f>
        <v>#N/A</v>
      </c>
      <c r="M9" s="20" t="e">
        <f>NA()</f>
        <v>#N/A</v>
      </c>
      <c r="N9" s="20" t="e">
        <f>NA()</f>
        <v>#N/A</v>
      </c>
      <c r="O9" s="20" t="s">
        <v>41</v>
      </c>
      <c r="P9" s="20" t="e">
        <f>NA()</f>
        <v>#N/A</v>
      </c>
      <c r="Q9" s="20" t="s">
        <v>35</v>
      </c>
      <c r="R9" s="11" t="s">
        <v>33</v>
      </c>
      <c r="S9" s="11">
        <v>2022</v>
      </c>
      <c r="T9" s="83" t="s">
        <v>523</v>
      </c>
      <c r="U9" s="11"/>
      <c r="V9" s="11" t="s">
        <v>101</v>
      </c>
      <c r="W9" s="89"/>
      <c r="X9" s="10">
        <f t="shared" si="1"/>
        <v>-8</v>
      </c>
      <c r="Y9" s="11" t="e">
        <f t="shared" si="0"/>
        <v>#N/A</v>
      </c>
      <c r="Z9" s="11" t="e">
        <f t="shared" si="2"/>
        <v>#N/A</v>
      </c>
      <c r="AA9" s="11" t="e">
        <f t="shared" si="3"/>
        <v>#N/A</v>
      </c>
      <c r="AB9" s="11" t="e">
        <f t="shared" si="4"/>
        <v>#N/A</v>
      </c>
      <c r="AC9" s="11" t="e">
        <f t="shared" si="5"/>
        <v>#N/A</v>
      </c>
      <c r="AD9" s="11" t="e">
        <f t="shared" si="6"/>
        <v>#N/A</v>
      </c>
      <c r="AE9" s="11" t="e">
        <f t="shared" si="7"/>
        <v>#N/A</v>
      </c>
      <c r="AF9" s="11" t="e">
        <f t="shared" si="8"/>
        <v>#N/A</v>
      </c>
      <c r="AG9" s="11">
        <f t="shared" si="9"/>
        <v>-8</v>
      </c>
      <c r="AH9" s="11" t="e">
        <f t="shared" si="10"/>
        <v>#N/A</v>
      </c>
      <c r="AI9" s="11" t="e">
        <f t="shared" si="11"/>
        <v>#N/A</v>
      </c>
      <c r="AJ9" s="11" t="e">
        <f t="shared" si="12"/>
        <v>#N/A</v>
      </c>
      <c r="AK9" s="11" t="e">
        <f t="shared" si="13"/>
        <v>#N/A</v>
      </c>
      <c r="AL9" s="11" t="e">
        <f t="shared" si="14"/>
        <v>#N/A</v>
      </c>
      <c r="AM9" s="11" t="e">
        <f t="shared" si="15"/>
        <v>#N/A</v>
      </c>
      <c r="AN9" s="11" t="e">
        <f t="shared" si="16"/>
        <v>#N/A</v>
      </c>
      <c r="AO9" s="11" t="e">
        <f t="shared" si="17"/>
        <v>#N/A</v>
      </c>
      <c r="AP9" s="11" t="e">
        <f t="shared" si="18"/>
        <v>#N/A</v>
      </c>
      <c r="AQ9" s="11" t="e">
        <f t="shared" si="19"/>
        <v>#N/A</v>
      </c>
      <c r="AR9" s="11" t="e">
        <f t="shared" si="20"/>
        <v>#N/A</v>
      </c>
      <c r="AS9" s="11" t="e">
        <f t="shared" si="21"/>
        <v>#N/A</v>
      </c>
      <c r="AT9" s="11" t="e">
        <f t="shared" si="22"/>
        <v>#N/A</v>
      </c>
      <c r="AU9" s="11" t="e">
        <f t="shared" si="23"/>
        <v>#N/A</v>
      </c>
      <c r="AV9" s="11" t="e">
        <f t="shared" si="24"/>
        <v>#N/A</v>
      </c>
      <c r="AW9" s="11" t="e">
        <f t="shared" si="25"/>
        <v>#N/A</v>
      </c>
      <c r="AX9" s="11"/>
    </row>
    <row r="10" spans="1:51" x14ac:dyDescent="0.45">
      <c r="A10" s="20">
        <v>3</v>
      </c>
      <c r="B10" s="20" t="s">
        <v>47</v>
      </c>
      <c r="C10" s="83">
        <v>180</v>
      </c>
      <c r="D10" s="20">
        <v>1</v>
      </c>
      <c r="E10" s="20" t="s">
        <v>47</v>
      </c>
      <c r="F10" s="95" t="s">
        <v>91</v>
      </c>
      <c r="G10" s="20" t="e">
        <f>NA()</f>
        <v>#N/A</v>
      </c>
      <c r="H10" s="20" t="e">
        <f>NA()</f>
        <v>#N/A</v>
      </c>
      <c r="I10" s="20" t="e">
        <f>NA()</f>
        <v>#N/A</v>
      </c>
      <c r="J10" s="20">
        <v>-9</v>
      </c>
      <c r="K10" s="20">
        <v>31</v>
      </c>
      <c r="L10" s="20" t="e">
        <f>NA()</f>
        <v>#N/A</v>
      </c>
      <c r="M10" s="20" t="e">
        <f>NA()</f>
        <v>#N/A</v>
      </c>
      <c r="N10" s="20" t="e">
        <f>NA()</f>
        <v>#N/A</v>
      </c>
      <c r="O10" s="20" t="s">
        <v>41</v>
      </c>
      <c r="P10" s="20" t="e">
        <f>NA()</f>
        <v>#N/A</v>
      </c>
      <c r="Q10" s="20" t="s">
        <v>35</v>
      </c>
      <c r="R10" s="11" t="s">
        <v>33</v>
      </c>
      <c r="S10" s="11">
        <v>2022</v>
      </c>
      <c r="T10" s="83" t="s">
        <v>523</v>
      </c>
      <c r="U10" s="11"/>
      <c r="V10" s="11" t="s">
        <v>101</v>
      </c>
      <c r="W10" s="89"/>
      <c r="X10" s="10">
        <f t="shared" si="1"/>
        <v>-9</v>
      </c>
      <c r="Y10" s="11" t="e">
        <f t="shared" si="0"/>
        <v>#N/A</v>
      </c>
      <c r="Z10" s="11" t="e">
        <f t="shared" si="2"/>
        <v>#N/A</v>
      </c>
      <c r="AA10" s="11" t="e">
        <f t="shared" si="3"/>
        <v>#N/A</v>
      </c>
      <c r="AB10" s="11" t="e">
        <f t="shared" si="4"/>
        <v>#N/A</v>
      </c>
      <c r="AC10" s="11" t="e">
        <f t="shared" si="5"/>
        <v>#N/A</v>
      </c>
      <c r="AD10" s="11" t="e">
        <f t="shared" si="6"/>
        <v>#N/A</v>
      </c>
      <c r="AE10" s="11" t="e">
        <f t="shared" si="7"/>
        <v>#N/A</v>
      </c>
      <c r="AF10" s="11" t="e">
        <f t="shared" si="8"/>
        <v>#N/A</v>
      </c>
      <c r="AG10" s="11">
        <f t="shared" si="9"/>
        <v>-9</v>
      </c>
      <c r="AH10" s="11" t="e">
        <f t="shared" si="10"/>
        <v>#N/A</v>
      </c>
      <c r="AI10" s="11" t="e">
        <f t="shared" si="11"/>
        <v>#N/A</v>
      </c>
      <c r="AJ10" s="11" t="e">
        <f t="shared" si="12"/>
        <v>#N/A</v>
      </c>
      <c r="AK10" s="11" t="e">
        <f t="shared" si="13"/>
        <v>#N/A</v>
      </c>
      <c r="AL10" s="11" t="e">
        <f t="shared" si="14"/>
        <v>#N/A</v>
      </c>
      <c r="AM10" s="11" t="e">
        <f t="shared" si="15"/>
        <v>#N/A</v>
      </c>
      <c r="AN10" s="11" t="e">
        <f t="shared" si="16"/>
        <v>#N/A</v>
      </c>
      <c r="AO10" s="11" t="e">
        <f t="shared" si="17"/>
        <v>#N/A</v>
      </c>
      <c r="AP10" s="11" t="e">
        <f t="shared" si="18"/>
        <v>#N/A</v>
      </c>
      <c r="AQ10" s="11" t="e">
        <f t="shared" si="19"/>
        <v>#N/A</v>
      </c>
      <c r="AR10" s="11" t="e">
        <f t="shared" si="20"/>
        <v>#N/A</v>
      </c>
      <c r="AS10" s="11" t="e">
        <f t="shared" si="21"/>
        <v>#N/A</v>
      </c>
      <c r="AT10" s="11" t="e">
        <f t="shared" si="22"/>
        <v>#N/A</v>
      </c>
      <c r="AU10" s="11" t="e">
        <f t="shared" si="23"/>
        <v>#N/A</v>
      </c>
      <c r="AV10" s="11" t="e">
        <f t="shared" si="24"/>
        <v>#N/A</v>
      </c>
      <c r="AW10" s="11" t="e">
        <f t="shared" si="25"/>
        <v>#N/A</v>
      </c>
      <c r="AX10" s="11"/>
    </row>
    <row r="11" spans="1:51" x14ac:dyDescent="0.45">
      <c r="A11" s="20">
        <v>3</v>
      </c>
      <c r="B11" s="20" t="s">
        <v>48</v>
      </c>
      <c r="C11" s="83">
        <v>215</v>
      </c>
      <c r="D11" s="20">
        <v>1</v>
      </c>
      <c r="E11" s="20" t="s">
        <v>48</v>
      </c>
      <c r="F11" s="95" t="s">
        <v>91</v>
      </c>
      <c r="G11" s="20" t="e">
        <f>NA()</f>
        <v>#N/A</v>
      </c>
      <c r="H11" s="20" t="e">
        <f>NA()</f>
        <v>#N/A</v>
      </c>
      <c r="I11" s="20" t="e">
        <f>NA()</f>
        <v>#N/A</v>
      </c>
      <c r="J11" s="20">
        <v>-9</v>
      </c>
      <c r="K11" s="20">
        <v>36</v>
      </c>
      <c r="L11" s="20" t="e">
        <f>NA()</f>
        <v>#N/A</v>
      </c>
      <c r="M11" s="20" t="e">
        <f>NA()</f>
        <v>#N/A</v>
      </c>
      <c r="N11" s="20" t="e">
        <f>NA()</f>
        <v>#N/A</v>
      </c>
      <c r="O11" s="20" t="s">
        <v>41</v>
      </c>
      <c r="P11" s="20" t="e">
        <f>NA()</f>
        <v>#N/A</v>
      </c>
      <c r="Q11" s="20" t="s">
        <v>35</v>
      </c>
      <c r="R11" s="11" t="s">
        <v>33</v>
      </c>
      <c r="S11" s="11">
        <v>2022</v>
      </c>
      <c r="T11" s="83" t="s">
        <v>523</v>
      </c>
      <c r="U11" s="11"/>
      <c r="V11" s="11" t="s">
        <v>101</v>
      </c>
      <c r="W11" s="89"/>
      <c r="X11" s="10">
        <f t="shared" si="1"/>
        <v>-9</v>
      </c>
      <c r="Y11" s="11" t="e">
        <f t="shared" si="0"/>
        <v>#N/A</v>
      </c>
      <c r="Z11" s="11" t="e">
        <f t="shared" si="2"/>
        <v>#N/A</v>
      </c>
      <c r="AA11" s="11" t="e">
        <f t="shared" si="3"/>
        <v>#N/A</v>
      </c>
      <c r="AB11" s="11" t="e">
        <f t="shared" si="4"/>
        <v>#N/A</v>
      </c>
      <c r="AC11" s="11" t="e">
        <f t="shared" si="5"/>
        <v>#N/A</v>
      </c>
      <c r="AD11" s="11" t="e">
        <f t="shared" si="6"/>
        <v>#N/A</v>
      </c>
      <c r="AE11" s="11" t="e">
        <f t="shared" si="7"/>
        <v>#N/A</v>
      </c>
      <c r="AF11" s="11" t="e">
        <f t="shared" si="8"/>
        <v>#N/A</v>
      </c>
      <c r="AG11" s="11">
        <f t="shared" si="9"/>
        <v>-9</v>
      </c>
      <c r="AH11" s="11" t="e">
        <f t="shared" si="10"/>
        <v>#N/A</v>
      </c>
      <c r="AI11" s="11" t="e">
        <f t="shared" si="11"/>
        <v>#N/A</v>
      </c>
      <c r="AJ11" s="11" t="e">
        <f t="shared" si="12"/>
        <v>#N/A</v>
      </c>
      <c r="AK11" s="11" t="e">
        <f t="shared" si="13"/>
        <v>#N/A</v>
      </c>
      <c r="AL11" s="11" t="e">
        <f t="shared" si="14"/>
        <v>#N/A</v>
      </c>
      <c r="AM11" s="11" t="e">
        <f t="shared" si="15"/>
        <v>#N/A</v>
      </c>
      <c r="AN11" s="11" t="e">
        <f t="shared" si="16"/>
        <v>#N/A</v>
      </c>
      <c r="AO11" s="11" t="e">
        <f t="shared" si="17"/>
        <v>#N/A</v>
      </c>
      <c r="AP11" s="11" t="e">
        <f t="shared" si="18"/>
        <v>#N/A</v>
      </c>
      <c r="AQ11" s="11" t="e">
        <f t="shared" si="19"/>
        <v>#N/A</v>
      </c>
      <c r="AR11" s="11" t="e">
        <f t="shared" si="20"/>
        <v>#N/A</v>
      </c>
      <c r="AS11" s="11" t="e">
        <f t="shared" si="21"/>
        <v>#N/A</v>
      </c>
      <c r="AT11" s="11" t="e">
        <f t="shared" si="22"/>
        <v>#N/A</v>
      </c>
      <c r="AU11" s="11" t="e">
        <f t="shared" si="23"/>
        <v>#N/A</v>
      </c>
      <c r="AV11" s="11" t="e">
        <f t="shared" si="24"/>
        <v>#N/A</v>
      </c>
      <c r="AW11" s="11" t="e">
        <f t="shared" si="25"/>
        <v>#N/A</v>
      </c>
      <c r="AX11" s="11"/>
    </row>
    <row r="12" spans="1:51" x14ac:dyDescent="0.45">
      <c r="A12" s="20">
        <v>3</v>
      </c>
      <c r="B12" s="20" t="s">
        <v>49</v>
      </c>
      <c r="C12" s="83">
        <v>275</v>
      </c>
      <c r="D12" s="20">
        <v>1</v>
      </c>
      <c r="E12" s="20" t="s">
        <v>49</v>
      </c>
      <c r="F12" s="95" t="s">
        <v>91</v>
      </c>
      <c r="G12" s="20" t="e">
        <f>NA()</f>
        <v>#N/A</v>
      </c>
      <c r="H12" s="20" t="e">
        <f>NA()</f>
        <v>#N/A</v>
      </c>
      <c r="I12" s="20" t="e">
        <f>NA()</f>
        <v>#N/A</v>
      </c>
      <c r="J12" s="20">
        <v>-10</v>
      </c>
      <c r="K12" s="20">
        <v>40</v>
      </c>
      <c r="L12" s="20" t="e">
        <f>NA()</f>
        <v>#N/A</v>
      </c>
      <c r="M12" s="20" t="e">
        <f>NA()</f>
        <v>#N/A</v>
      </c>
      <c r="N12" s="20" t="e">
        <f>NA()</f>
        <v>#N/A</v>
      </c>
      <c r="O12" s="20" t="s">
        <v>41</v>
      </c>
      <c r="P12" s="20" t="e">
        <f>NA()</f>
        <v>#N/A</v>
      </c>
      <c r="Q12" s="20" t="s">
        <v>35</v>
      </c>
      <c r="R12" s="11" t="s">
        <v>33</v>
      </c>
      <c r="S12" s="11">
        <v>2022</v>
      </c>
      <c r="T12" s="83" t="s">
        <v>523</v>
      </c>
      <c r="U12" s="11"/>
      <c r="V12" s="11" t="s">
        <v>101</v>
      </c>
      <c r="W12" s="89"/>
      <c r="X12" s="10">
        <f t="shared" si="1"/>
        <v>-10</v>
      </c>
      <c r="Y12" s="11" t="e">
        <f t="shared" si="0"/>
        <v>#N/A</v>
      </c>
      <c r="Z12" s="11" t="e">
        <f t="shared" si="2"/>
        <v>#N/A</v>
      </c>
      <c r="AA12" s="11" t="e">
        <f t="shared" si="3"/>
        <v>#N/A</v>
      </c>
      <c r="AB12" s="11" t="e">
        <f t="shared" si="4"/>
        <v>#N/A</v>
      </c>
      <c r="AC12" s="11" t="e">
        <f t="shared" si="5"/>
        <v>#N/A</v>
      </c>
      <c r="AD12" s="11" t="e">
        <f t="shared" si="6"/>
        <v>#N/A</v>
      </c>
      <c r="AE12" s="11" t="e">
        <f t="shared" si="7"/>
        <v>#N/A</v>
      </c>
      <c r="AF12" s="11" t="e">
        <f t="shared" si="8"/>
        <v>#N/A</v>
      </c>
      <c r="AG12" s="11">
        <f t="shared" si="9"/>
        <v>-10</v>
      </c>
      <c r="AH12" s="11" t="e">
        <f t="shared" si="10"/>
        <v>#N/A</v>
      </c>
      <c r="AI12" s="11" t="e">
        <f t="shared" si="11"/>
        <v>#N/A</v>
      </c>
      <c r="AJ12" s="11" t="e">
        <f t="shared" si="12"/>
        <v>#N/A</v>
      </c>
      <c r="AK12" s="11" t="e">
        <f t="shared" si="13"/>
        <v>#N/A</v>
      </c>
      <c r="AL12" s="11" t="e">
        <f t="shared" si="14"/>
        <v>#N/A</v>
      </c>
      <c r="AM12" s="11" t="e">
        <f t="shared" si="15"/>
        <v>#N/A</v>
      </c>
      <c r="AN12" s="11" t="e">
        <f t="shared" si="16"/>
        <v>#N/A</v>
      </c>
      <c r="AO12" s="11" t="e">
        <f t="shared" si="17"/>
        <v>#N/A</v>
      </c>
      <c r="AP12" s="11" t="e">
        <f t="shared" si="18"/>
        <v>#N/A</v>
      </c>
      <c r="AQ12" s="11" t="e">
        <f t="shared" si="19"/>
        <v>#N/A</v>
      </c>
      <c r="AR12" s="11" t="e">
        <f t="shared" si="20"/>
        <v>#N/A</v>
      </c>
      <c r="AS12" s="11" t="e">
        <f t="shared" si="21"/>
        <v>#N/A</v>
      </c>
      <c r="AT12" s="11" t="e">
        <f t="shared" si="22"/>
        <v>#N/A</v>
      </c>
      <c r="AU12" s="11" t="e">
        <f t="shared" si="23"/>
        <v>#N/A</v>
      </c>
      <c r="AV12" s="11" t="e">
        <f t="shared" si="24"/>
        <v>#N/A</v>
      </c>
      <c r="AW12" s="11" t="e">
        <f t="shared" si="25"/>
        <v>#N/A</v>
      </c>
      <c r="AX12" s="11"/>
    </row>
    <row r="13" spans="1:51" x14ac:dyDescent="0.45">
      <c r="A13" s="20">
        <v>3</v>
      </c>
      <c r="B13" s="20" t="s">
        <v>50</v>
      </c>
      <c r="C13" s="83">
        <v>330</v>
      </c>
      <c r="D13" s="20">
        <v>1</v>
      </c>
      <c r="E13" s="20" t="s">
        <v>50</v>
      </c>
      <c r="F13" s="95" t="s">
        <v>91</v>
      </c>
      <c r="G13" s="20" t="e">
        <f>NA()</f>
        <v>#N/A</v>
      </c>
      <c r="H13" s="20" t="e">
        <f>NA()</f>
        <v>#N/A</v>
      </c>
      <c r="I13" s="20" t="e">
        <f>NA()</f>
        <v>#N/A</v>
      </c>
      <c r="J13" s="20">
        <v>-10</v>
      </c>
      <c r="K13" s="20">
        <v>40</v>
      </c>
      <c r="L13" s="20" t="e">
        <f>NA()</f>
        <v>#N/A</v>
      </c>
      <c r="M13" s="20" t="e">
        <f>NA()</f>
        <v>#N/A</v>
      </c>
      <c r="N13" s="20" t="e">
        <f>NA()</f>
        <v>#N/A</v>
      </c>
      <c r="O13" s="20" t="s">
        <v>41</v>
      </c>
      <c r="P13" s="20" t="e">
        <f>NA()</f>
        <v>#N/A</v>
      </c>
      <c r="Q13" s="20" t="s">
        <v>35</v>
      </c>
      <c r="R13" s="11" t="s">
        <v>33</v>
      </c>
      <c r="S13" s="11">
        <v>2022</v>
      </c>
      <c r="T13" s="83" t="s">
        <v>523</v>
      </c>
      <c r="U13" s="11"/>
      <c r="V13" s="11" t="s">
        <v>101</v>
      </c>
      <c r="W13" s="89"/>
      <c r="X13" s="10">
        <f t="shared" si="1"/>
        <v>-10</v>
      </c>
      <c r="Y13" s="11" t="e">
        <f t="shared" si="0"/>
        <v>#N/A</v>
      </c>
      <c r="Z13" s="11" t="e">
        <f t="shared" si="2"/>
        <v>#N/A</v>
      </c>
      <c r="AA13" s="11" t="e">
        <f t="shared" si="3"/>
        <v>#N/A</v>
      </c>
      <c r="AB13" s="11" t="e">
        <f t="shared" si="4"/>
        <v>#N/A</v>
      </c>
      <c r="AC13" s="11" t="e">
        <f t="shared" si="5"/>
        <v>#N/A</v>
      </c>
      <c r="AD13" s="11" t="e">
        <f t="shared" si="6"/>
        <v>#N/A</v>
      </c>
      <c r="AE13" s="11" t="e">
        <f t="shared" si="7"/>
        <v>#N/A</v>
      </c>
      <c r="AF13" s="11" t="e">
        <f t="shared" si="8"/>
        <v>#N/A</v>
      </c>
      <c r="AG13" s="11">
        <f t="shared" si="9"/>
        <v>-10</v>
      </c>
      <c r="AH13" s="11" t="e">
        <f t="shared" si="10"/>
        <v>#N/A</v>
      </c>
      <c r="AI13" s="11" t="e">
        <f t="shared" si="11"/>
        <v>#N/A</v>
      </c>
      <c r="AJ13" s="11" t="e">
        <f t="shared" si="12"/>
        <v>#N/A</v>
      </c>
      <c r="AK13" s="11" t="e">
        <f t="shared" si="13"/>
        <v>#N/A</v>
      </c>
      <c r="AL13" s="11" t="e">
        <f t="shared" si="14"/>
        <v>#N/A</v>
      </c>
      <c r="AM13" s="11" t="e">
        <f t="shared" si="15"/>
        <v>#N/A</v>
      </c>
      <c r="AN13" s="11" t="e">
        <f t="shared" si="16"/>
        <v>#N/A</v>
      </c>
      <c r="AO13" s="11" t="e">
        <f t="shared" si="17"/>
        <v>#N/A</v>
      </c>
      <c r="AP13" s="11" t="e">
        <f t="shared" si="18"/>
        <v>#N/A</v>
      </c>
      <c r="AQ13" s="11" t="e">
        <f t="shared" si="19"/>
        <v>#N/A</v>
      </c>
      <c r="AR13" s="11" t="e">
        <f t="shared" si="20"/>
        <v>#N/A</v>
      </c>
      <c r="AS13" s="11" t="e">
        <f t="shared" si="21"/>
        <v>#N/A</v>
      </c>
      <c r="AT13" s="11" t="e">
        <f t="shared" si="22"/>
        <v>#N/A</v>
      </c>
      <c r="AU13" s="11" t="e">
        <f t="shared" si="23"/>
        <v>#N/A</v>
      </c>
      <c r="AV13" s="11" t="e">
        <f t="shared" si="24"/>
        <v>#N/A</v>
      </c>
      <c r="AW13" s="11" t="e">
        <f t="shared" si="25"/>
        <v>#N/A</v>
      </c>
      <c r="AX13" s="11"/>
    </row>
    <row r="14" spans="1:51" x14ac:dyDescent="0.45">
      <c r="A14" s="20">
        <v>3</v>
      </c>
      <c r="B14" s="20" t="s">
        <v>51</v>
      </c>
      <c r="C14" s="83">
        <v>415</v>
      </c>
      <c r="D14" s="20">
        <v>1</v>
      </c>
      <c r="E14" s="20" t="s">
        <v>51</v>
      </c>
      <c r="F14" s="95" t="s">
        <v>91</v>
      </c>
      <c r="G14" s="20" t="e">
        <f>NA()</f>
        <v>#N/A</v>
      </c>
      <c r="H14" s="20" t="e">
        <f>NA()</f>
        <v>#N/A</v>
      </c>
      <c r="I14" s="20" t="e">
        <f>NA()</f>
        <v>#N/A</v>
      </c>
      <c r="J14" s="20">
        <v>-11</v>
      </c>
      <c r="K14" s="20">
        <v>40</v>
      </c>
      <c r="L14" s="20" t="e">
        <f>NA()</f>
        <v>#N/A</v>
      </c>
      <c r="M14" s="20" t="e">
        <f>NA()</f>
        <v>#N/A</v>
      </c>
      <c r="N14" s="20" t="e">
        <f>NA()</f>
        <v>#N/A</v>
      </c>
      <c r="O14" s="20" t="s">
        <v>41</v>
      </c>
      <c r="P14" s="20" t="e">
        <f>NA()</f>
        <v>#N/A</v>
      </c>
      <c r="Q14" s="20" t="s">
        <v>35</v>
      </c>
      <c r="R14" s="11" t="s">
        <v>33</v>
      </c>
      <c r="S14" s="11">
        <v>2022</v>
      </c>
      <c r="T14" s="83" t="s">
        <v>523</v>
      </c>
      <c r="U14" s="11"/>
      <c r="V14" s="11" t="s">
        <v>101</v>
      </c>
      <c r="W14" s="89"/>
      <c r="X14" s="10">
        <f t="shared" si="1"/>
        <v>-11</v>
      </c>
      <c r="Y14" s="11" t="e">
        <f t="shared" si="0"/>
        <v>#N/A</v>
      </c>
      <c r="Z14" s="11" t="e">
        <f t="shared" si="2"/>
        <v>#N/A</v>
      </c>
      <c r="AA14" s="11" t="e">
        <f t="shared" si="3"/>
        <v>#N/A</v>
      </c>
      <c r="AB14" s="11" t="e">
        <f t="shared" si="4"/>
        <v>#N/A</v>
      </c>
      <c r="AC14" s="11" t="e">
        <f t="shared" si="5"/>
        <v>#N/A</v>
      </c>
      <c r="AD14" s="11" t="e">
        <f t="shared" si="6"/>
        <v>#N/A</v>
      </c>
      <c r="AE14" s="11" t="e">
        <f t="shared" si="7"/>
        <v>#N/A</v>
      </c>
      <c r="AF14" s="11" t="e">
        <f t="shared" si="8"/>
        <v>#N/A</v>
      </c>
      <c r="AG14" s="11">
        <f t="shared" si="9"/>
        <v>-11</v>
      </c>
      <c r="AH14" s="11" t="e">
        <f t="shared" si="10"/>
        <v>#N/A</v>
      </c>
      <c r="AI14" s="11" t="e">
        <f t="shared" si="11"/>
        <v>#N/A</v>
      </c>
      <c r="AJ14" s="11" t="e">
        <f t="shared" si="12"/>
        <v>#N/A</v>
      </c>
      <c r="AK14" s="11" t="e">
        <f t="shared" si="13"/>
        <v>#N/A</v>
      </c>
      <c r="AL14" s="11" t="e">
        <f t="shared" si="14"/>
        <v>#N/A</v>
      </c>
      <c r="AM14" s="11" t="e">
        <f t="shared" si="15"/>
        <v>#N/A</v>
      </c>
      <c r="AN14" s="11" t="e">
        <f t="shared" si="16"/>
        <v>#N/A</v>
      </c>
      <c r="AO14" s="11" t="e">
        <f t="shared" si="17"/>
        <v>#N/A</v>
      </c>
      <c r="AP14" s="11" t="e">
        <f t="shared" si="18"/>
        <v>#N/A</v>
      </c>
      <c r="AQ14" s="11" t="e">
        <f t="shared" si="19"/>
        <v>#N/A</v>
      </c>
      <c r="AR14" s="11" t="e">
        <f t="shared" si="20"/>
        <v>#N/A</v>
      </c>
      <c r="AS14" s="11" t="e">
        <f t="shared" si="21"/>
        <v>#N/A</v>
      </c>
      <c r="AT14" s="11" t="e">
        <f t="shared" si="22"/>
        <v>#N/A</v>
      </c>
      <c r="AU14" s="11" t="e">
        <f t="shared" si="23"/>
        <v>#N/A</v>
      </c>
      <c r="AV14" s="11" t="e">
        <f t="shared" si="24"/>
        <v>#N/A</v>
      </c>
      <c r="AW14" s="11" t="e">
        <f t="shared" si="25"/>
        <v>#N/A</v>
      </c>
      <c r="AX14" s="11"/>
    </row>
    <row r="15" spans="1:51" x14ac:dyDescent="0.45">
      <c r="A15" s="20">
        <v>3</v>
      </c>
      <c r="B15" s="20" t="s">
        <v>52</v>
      </c>
      <c r="C15" s="83">
        <v>500</v>
      </c>
      <c r="D15" s="20">
        <v>1</v>
      </c>
      <c r="E15" s="20" t="s">
        <v>52</v>
      </c>
      <c r="F15" s="95" t="s">
        <v>91</v>
      </c>
      <c r="G15" s="20" t="e">
        <f>NA()</f>
        <v>#N/A</v>
      </c>
      <c r="H15" s="20" t="e">
        <f>NA()</f>
        <v>#N/A</v>
      </c>
      <c r="I15" s="20" t="e">
        <f>NA()</f>
        <v>#N/A</v>
      </c>
      <c r="J15" s="20">
        <v>-11</v>
      </c>
      <c r="K15" s="20">
        <v>40</v>
      </c>
      <c r="L15" s="20" t="e">
        <f>NA()</f>
        <v>#N/A</v>
      </c>
      <c r="M15" s="20" t="e">
        <f>NA()</f>
        <v>#N/A</v>
      </c>
      <c r="N15" s="20" t="e">
        <f>NA()</f>
        <v>#N/A</v>
      </c>
      <c r="O15" s="20" t="s">
        <v>41</v>
      </c>
      <c r="P15" s="20" t="e">
        <f>NA()</f>
        <v>#N/A</v>
      </c>
      <c r="Q15" s="20" t="s">
        <v>35</v>
      </c>
      <c r="R15" s="11" t="s">
        <v>33</v>
      </c>
      <c r="S15" s="11">
        <v>2022</v>
      </c>
      <c r="T15" s="83" t="s">
        <v>523</v>
      </c>
      <c r="U15" s="11"/>
      <c r="V15" s="11" t="s">
        <v>101</v>
      </c>
      <c r="W15" s="89"/>
      <c r="X15" s="10">
        <f t="shared" si="1"/>
        <v>-11</v>
      </c>
      <c r="Y15" s="11" t="e">
        <f t="shared" si="0"/>
        <v>#N/A</v>
      </c>
      <c r="Z15" s="11" t="e">
        <f t="shared" si="2"/>
        <v>#N/A</v>
      </c>
      <c r="AA15" s="11" t="e">
        <f t="shared" si="3"/>
        <v>#N/A</v>
      </c>
      <c r="AB15" s="11" t="e">
        <f t="shared" si="4"/>
        <v>#N/A</v>
      </c>
      <c r="AC15" s="11" t="e">
        <f t="shared" si="5"/>
        <v>#N/A</v>
      </c>
      <c r="AD15" s="11" t="e">
        <f t="shared" si="6"/>
        <v>#N/A</v>
      </c>
      <c r="AE15" s="11" t="e">
        <f t="shared" si="7"/>
        <v>#N/A</v>
      </c>
      <c r="AF15" s="11" t="e">
        <f t="shared" si="8"/>
        <v>#N/A</v>
      </c>
      <c r="AG15" s="11">
        <f t="shared" si="9"/>
        <v>-11</v>
      </c>
      <c r="AH15" s="11" t="e">
        <f t="shared" si="10"/>
        <v>#N/A</v>
      </c>
      <c r="AI15" s="11" t="e">
        <f t="shared" si="11"/>
        <v>#N/A</v>
      </c>
      <c r="AJ15" s="11" t="e">
        <f t="shared" si="12"/>
        <v>#N/A</v>
      </c>
      <c r="AK15" s="11" t="e">
        <f t="shared" si="13"/>
        <v>#N/A</v>
      </c>
      <c r="AL15" s="11" t="e">
        <f t="shared" si="14"/>
        <v>#N/A</v>
      </c>
      <c r="AM15" s="11" t="e">
        <f t="shared" si="15"/>
        <v>#N/A</v>
      </c>
      <c r="AN15" s="11" t="e">
        <f t="shared" si="16"/>
        <v>#N/A</v>
      </c>
      <c r="AO15" s="11" t="e">
        <f t="shared" si="17"/>
        <v>#N/A</v>
      </c>
      <c r="AP15" s="11" t="e">
        <f t="shared" si="18"/>
        <v>#N/A</v>
      </c>
      <c r="AQ15" s="11" t="e">
        <f t="shared" si="19"/>
        <v>#N/A</v>
      </c>
      <c r="AR15" s="11" t="e">
        <f t="shared" si="20"/>
        <v>#N/A</v>
      </c>
      <c r="AS15" s="11" t="e">
        <f t="shared" si="21"/>
        <v>#N/A</v>
      </c>
      <c r="AT15" s="11" t="e">
        <f t="shared" si="22"/>
        <v>#N/A</v>
      </c>
      <c r="AU15" s="11" t="e">
        <f t="shared" si="23"/>
        <v>#N/A</v>
      </c>
      <c r="AV15" s="11" t="e">
        <f t="shared" si="24"/>
        <v>#N/A</v>
      </c>
      <c r="AW15" s="11" t="e">
        <f t="shared" si="25"/>
        <v>#N/A</v>
      </c>
      <c r="AX15" s="11"/>
    </row>
    <row r="16" spans="1:51" x14ac:dyDescent="0.45">
      <c r="A16" s="20">
        <v>3</v>
      </c>
      <c r="B16" s="20" t="s">
        <v>53</v>
      </c>
      <c r="C16" s="83">
        <v>625</v>
      </c>
      <c r="D16" s="20">
        <v>1</v>
      </c>
      <c r="E16" s="20" t="s">
        <v>53</v>
      </c>
      <c r="F16" s="95" t="s">
        <v>91</v>
      </c>
      <c r="G16" s="20" t="e">
        <f>NA()</f>
        <v>#N/A</v>
      </c>
      <c r="H16" s="20" t="e">
        <f>NA()</f>
        <v>#N/A</v>
      </c>
      <c r="I16" s="20" t="e">
        <f>NA()</f>
        <v>#N/A</v>
      </c>
      <c r="J16" s="20">
        <v>-15</v>
      </c>
      <c r="K16" s="20">
        <v>40</v>
      </c>
      <c r="L16" s="20" t="e">
        <f>NA()</f>
        <v>#N/A</v>
      </c>
      <c r="M16" s="20" t="e">
        <f>NA()</f>
        <v>#N/A</v>
      </c>
      <c r="N16" s="20" t="e">
        <f>NA()</f>
        <v>#N/A</v>
      </c>
      <c r="O16" s="20" t="s">
        <v>41</v>
      </c>
      <c r="P16" s="20" t="e">
        <f>NA()</f>
        <v>#N/A</v>
      </c>
      <c r="Q16" s="20" t="s">
        <v>35</v>
      </c>
      <c r="R16" s="11" t="s">
        <v>33</v>
      </c>
      <c r="S16" s="11">
        <v>2022</v>
      </c>
      <c r="T16" s="83" t="s">
        <v>523</v>
      </c>
      <c r="U16" s="11"/>
      <c r="V16" s="11" t="s">
        <v>101</v>
      </c>
      <c r="W16" s="89"/>
      <c r="X16" s="10">
        <f t="shared" si="1"/>
        <v>-15</v>
      </c>
      <c r="Y16" s="11" t="e">
        <f t="shared" si="0"/>
        <v>#N/A</v>
      </c>
      <c r="Z16" s="11" t="e">
        <f t="shared" si="2"/>
        <v>#N/A</v>
      </c>
      <c r="AA16" s="11" t="e">
        <f t="shared" si="3"/>
        <v>#N/A</v>
      </c>
      <c r="AB16" s="11" t="e">
        <f t="shared" si="4"/>
        <v>#N/A</v>
      </c>
      <c r="AC16" s="11" t="e">
        <f t="shared" si="5"/>
        <v>#N/A</v>
      </c>
      <c r="AD16" s="11" t="e">
        <f t="shared" si="6"/>
        <v>#N/A</v>
      </c>
      <c r="AE16" s="11" t="e">
        <f t="shared" si="7"/>
        <v>#N/A</v>
      </c>
      <c r="AF16" s="11" t="e">
        <f t="shared" si="8"/>
        <v>#N/A</v>
      </c>
      <c r="AG16" s="11">
        <f t="shared" si="9"/>
        <v>-15</v>
      </c>
      <c r="AH16" s="11" t="e">
        <f t="shared" si="10"/>
        <v>#N/A</v>
      </c>
      <c r="AI16" s="11" t="e">
        <f t="shared" si="11"/>
        <v>#N/A</v>
      </c>
      <c r="AJ16" s="11" t="e">
        <f t="shared" si="12"/>
        <v>#N/A</v>
      </c>
      <c r="AK16" s="11" t="e">
        <f t="shared" si="13"/>
        <v>#N/A</v>
      </c>
      <c r="AL16" s="11" t="e">
        <f t="shared" si="14"/>
        <v>#N/A</v>
      </c>
      <c r="AM16" s="11" t="e">
        <f t="shared" si="15"/>
        <v>#N/A</v>
      </c>
      <c r="AN16" s="11" t="e">
        <f t="shared" si="16"/>
        <v>#N/A</v>
      </c>
      <c r="AO16" s="11" t="e">
        <f t="shared" si="17"/>
        <v>#N/A</v>
      </c>
      <c r="AP16" s="11" t="e">
        <f t="shared" si="18"/>
        <v>#N/A</v>
      </c>
      <c r="AQ16" s="11" t="e">
        <f t="shared" si="19"/>
        <v>#N/A</v>
      </c>
      <c r="AR16" s="11" t="e">
        <f t="shared" si="20"/>
        <v>#N/A</v>
      </c>
      <c r="AS16" s="11" t="e">
        <f t="shared" si="21"/>
        <v>#N/A</v>
      </c>
      <c r="AT16" s="11" t="e">
        <f t="shared" si="22"/>
        <v>#N/A</v>
      </c>
      <c r="AU16" s="11" t="e">
        <f t="shared" si="23"/>
        <v>#N/A</v>
      </c>
      <c r="AV16" s="11" t="e">
        <f t="shared" si="24"/>
        <v>#N/A</v>
      </c>
      <c r="AW16" s="11" t="e">
        <f t="shared" si="25"/>
        <v>#N/A</v>
      </c>
      <c r="AX16" s="11"/>
    </row>
    <row r="17" spans="1:50" x14ac:dyDescent="0.45">
      <c r="A17" s="20">
        <v>3</v>
      </c>
      <c r="B17" s="20" t="s">
        <v>54</v>
      </c>
      <c r="C17" s="83">
        <v>750</v>
      </c>
      <c r="D17" s="20">
        <v>1</v>
      </c>
      <c r="E17" s="20" t="s">
        <v>54</v>
      </c>
      <c r="F17" s="95" t="s">
        <v>91</v>
      </c>
      <c r="G17" s="20" t="e">
        <f>NA()</f>
        <v>#N/A</v>
      </c>
      <c r="H17" s="20" t="e">
        <f>NA()</f>
        <v>#N/A</v>
      </c>
      <c r="I17" s="20" t="e">
        <f>NA()</f>
        <v>#N/A</v>
      </c>
      <c r="J17" s="20">
        <v>-20</v>
      </c>
      <c r="K17" s="20">
        <v>40</v>
      </c>
      <c r="L17" s="20" t="e">
        <f>NA()</f>
        <v>#N/A</v>
      </c>
      <c r="M17" s="20" t="e">
        <f>NA()</f>
        <v>#N/A</v>
      </c>
      <c r="N17" s="20" t="e">
        <f>NA()</f>
        <v>#N/A</v>
      </c>
      <c r="O17" s="20" t="s">
        <v>41</v>
      </c>
      <c r="P17" s="20" t="e">
        <f>NA()</f>
        <v>#N/A</v>
      </c>
      <c r="Q17" s="20" t="s">
        <v>35</v>
      </c>
      <c r="R17" s="11" t="s">
        <v>33</v>
      </c>
      <c r="S17" s="11">
        <v>2022</v>
      </c>
      <c r="T17" s="83" t="s">
        <v>523</v>
      </c>
      <c r="U17" s="11"/>
      <c r="V17" s="11" t="s">
        <v>101</v>
      </c>
      <c r="W17" s="89"/>
      <c r="X17" s="10">
        <f t="shared" si="1"/>
        <v>-20</v>
      </c>
      <c r="Y17" s="11" t="e">
        <f t="shared" si="0"/>
        <v>#N/A</v>
      </c>
      <c r="Z17" s="11" t="e">
        <f t="shared" si="2"/>
        <v>#N/A</v>
      </c>
      <c r="AA17" s="11" t="e">
        <f t="shared" si="3"/>
        <v>#N/A</v>
      </c>
      <c r="AB17" s="11" t="e">
        <f t="shared" si="4"/>
        <v>#N/A</v>
      </c>
      <c r="AC17" s="11" t="e">
        <f t="shared" si="5"/>
        <v>#N/A</v>
      </c>
      <c r="AD17" s="11" t="e">
        <f t="shared" si="6"/>
        <v>#N/A</v>
      </c>
      <c r="AE17" s="11" t="e">
        <f t="shared" si="7"/>
        <v>#N/A</v>
      </c>
      <c r="AF17" s="11" t="e">
        <f t="shared" si="8"/>
        <v>#N/A</v>
      </c>
      <c r="AG17" s="11">
        <f t="shared" si="9"/>
        <v>-20</v>
      </c>
      <c r="AH17" s="11" t="e">
        <f t="shared" si="10"/>
        <v>#N/A</v>
      </c>
      <c r="AI17" s="11" t="e">
        <f t="shared" si="11"/>
        <v>#N/A</v>
      </c>
      <c r="AJ17" s="11" t="e">
        <f t="shared" si="12"/>
        <v>#N/A</v>
      </c>
      <c r="AK17" s="11" t="e">
        <f t="shared" si="13"/>
        <v>#N/A</v>
      </c>
      <c r="AL17" s="11" t="e">
        <f t="shared" si="14"/>
        <v>#N/A</v>
      </c>
      <c r="AM17" s="11" t="e">
        <f t="shared" si="15"/>
        <v>#N/A</v>
      </c>
      <c r="AN17" s="11" t="e">
        <f t="shared" si="16"/>
        <v>#N/A</v>
      </c>
      <c r="AO17" s="11" t="e">
        <f t="shared" si="17"/>
        <v>#N/A</v>
      </c>
      <c r="AP17" s="11" t="e">
        <f t="shared" si="18"/>
        <v>#N/A</v>
      </c>
      <c r="AQ17" s="11" t="e">
        <f t="shared" si="19"/>
        <v>#N/A</v>
      </c>
      <c r="AR17" s="11" t="e">
        <f t="shared" si="20"/>
        <v>#N/A</v>
      </c>
      <c r="AS17" s="11" t="e">
        <f t="shared" si="21"/>
        <v>#N/A</v>
      </c>
      <c r="AT17" s="11" t="e">
        <f t="shared" si="22"/>
        <v>#N/A</v>
      </c>
      <c r="AU17" s="11" t="e">
        <f t="shared" si="23"/>
        <v>#N/A</v>
      </c>
      <c r="AV17" s="11" t="e">
        <f t="shared" si="24"/>
        <v>#N/A</v>
      </c>
      <c r="AW17" s="11" t="e">
        <f t="shared" si="25"/>
        <v>#N/A</v>
      </c>
      <c r="AX17" s="11"/>
    </row>
    <row r="18" spans="1:50" x14ac:dyDescent="0.45">
      <c r="A18" s="20">
        <v>3</v>
      </c>
      <c r="B18" s="20" t="s">
        <v>55</v>
      </c>
      <c r="C18" s="83">
        <v>925</v>
      </c>
      <c r="D18" s="20">
        <v>1</v>
      </c>
      <c r="E18" s="20" t="s">
        <v>55</v>
      </c>
      <c r="F18" s="95" t="s">
        <v>91</v>
      </c>
      <c r="G18" s="20" t="e">
        <f>NA()</f>
        <v>#N/A</v>
      </c>
      <c r="H18" s="20" t="e">
        <f>NA()</f>
        <v>#N/A</v>
      </c>
      <c r="I18" s="20" t="e">
        <f>NA()</f>
        <v>#N/A</v>
      </c>
      <c r="J18" s="20">
        <v>-20</v>
      </c>
      <c r="K18" s="20">
        <v>40</v>
      </c>
      <c r="L18" s="20" t="e">
        <f>NA()</f>
        <v>#N/A</v>
      </c>
      <c r="M18" s="20" t="e">
        <f>NA()</f>
        <v>#N/A</v>
      </c>
      <c r="N18" s="20" t="e">
        <f>NA()</f>
        <v>#N/A</v>
      </c>
      <c r="O18" s="20" t="s">
        <v>41</v>
      </c>
      <c r="P18" s="20" t="e">
        <f>NA()</f>
        <v>#N/A</v>
      </c>
      <c r="Q18" s="20" t="s">
        <v>35</v>
      </c>
      <c r="R18" s="11" t="s">
        <v>33</v>
      </c>
      <c r="S18" s="11">
        <v>2022</v>
      </c>
      <c r="T18" s="83" t="s">
        <v>523</v>
      </c>
      <c r="U18" s="11"/>
      <c r="V18" s="11" t="s">
        <v>101</v>
      </c>
      <c r="W18" s="89"/>
      <c r="X18" s="10">
        <f t="shared" si="1"/>
        <v>-20</v>
      </c>
      <c r="Y18" s="11" t="e">
        <f t="shared" si="0"/>
        <v>#N/A</v>
      </c>
      <c r="Z18" s="11" t="e">
        <f t="shared" si="2"/>
        <v>#N/A</v>
      </c>
      <c r="AA18" s="11" t="e">
        <f t="shared" si="3"/>
        <v>#N/A</v>
      </c>
      <c r="AB18" s="11" t="e">
        <f t="shared" si="4"/>
        <v>#N/A</v>
      </c>
      <c r="AC18" s="11" t="e">
        <f t="shared" si="5"/>
        <v>#N/A</v>
      </c>
      <c r="AD18" s="11" t="e">
        <f t="shared" si="6"/>
        <v>#N/A</v>
      </c>
      <c r="AE18" s="11" t="e">
        <f t="shared" si="7"/>
        <v>#N/A</v>
      </c>
      <c r="AF18" s="11" t="e">
        <f t="shared" si="8"/>
        <v>#N/A</v>
      </c>
      <c r="AG18" s="11">
        <f t="shared" si="9"/>
        <v>-20</v>
      </c>
      <c r="AH18" s="11" t="e">
        <f t="shared" si="10"/>
        <v>#N/A</v>
      </c>
      <c r="AI18" s="11" t="e">
        <f t="shared" si="11"/>
        <v>#N/A</v>
      </c>
      <c r="AJ18" s="11" t="e">
        <f t="shared" si="12"/>
        <v>#N/A</v>
      </c>
      <c r="AK18" s="11" t="e">
        <f t="shared" si="13"/>
        <v>#N/A</v>
      </c>
      <c r="AL18" s="11" t="e">
        <f t="shared" si="14"/>
        <v>#N/A</v>
      </c>
      <c r="AM18" s="11" t="e">
        <f t="shared" si="15"/>
        <v>#N/A</v>
      </c>
      <c r="AN18" s="11" t="e">
        <f t="shared" si="16"/>
        <v>#N/A</v>
      </c>
      <c r="AO18" s="11" t="e">
        <f t="shared" si="17"/>
        <v>#N/A</v>
      </c>
      <c r="AP18" s="11" t="e">
        <f t="shared" si="18"/>
        <v>#N/A</v>
      </c>
      <c r="AQ18" s="11" t="e">
        <f t="shared" si="19"/>
        <v>#N/A</v>
      </c>
      <c r="AR18" s="11" t="e">
        <f t="shared" si="20"/>
        <v>#N/A</v>
      </c>
      <c r="AS18" s="11" t="e">
        <f t="shared" si="21"/>
        <v>#N/A</v>
      </c>
      <c r="AT18" s="11" t="e">
        <f t="shared" si="22"/>
        <v>#N/A</v>
      </c>
      <c r="AU18" s="11" t="e">
        <f t="shared" si="23"/>
        <v>#N/A</v>
      </c>
      <c r="AV18" s="11" t="e">
        <f t="shared" si="24"/>
        <v>#N/A</v>
      </c>
      <c r="AW18" s="11" t="e">
        <f t="shared" si="25"/>
        <v>#N/A</v>
      </c>
      <c r="AX18" s="11"/>
    </row>
    <row r="19" spans="1:50" x14ac:dyDescent="0.45">
      <c r="A19" s="20">
        <v>3</v>
      </c>
      <c r="B19" s="20" t="s">
        <v>56</v>
      </c>
      <c r="C19" s="83">
        <v>1150</v>
      </c>
      <c r="D19" s="20">
        <v>1</v>
      </c>
      <c r="E19" s="20" t="s">
        <v>56</v>
      </c>
      <c r="F19" s="95" t="s">
        <v>91</v>
      </c>
      <c r="G19" s="20" t="e">
        <f>NA()</f>
        <v>#N/A</v>
      </c>
      <c r="H19" s="20" t="e">
        <f>NA()</f>
        <v>#N/A</v>
      </c>
      <c r="I19" s="20" t="e">
        <f>NA()</f>
        <v>#N/A</v>
      </c>
      <c r="J19" s="20">
        <v>-20</v>
      </c>
      <c r="K19" s="20">
        <v>40</v>
      </c>
      <c r="L19" s="20" t="e">
        <f>NA()</f>
        <v>#N/A</v>
      </c>
      <c r="M19" s="20" t="e">
        <f>NA()</f>
        <v>#N/A</v>
      </c>
      <c r="N19" s="20" t="e">
        <f>NA()</f>
        <v>#N/A</v>
      </c>
      <c r="O19" s="20" t="s">
        <v>41</v>
      </c>
      <c r="P19" s="20" t="e">
        <f>NA()</f>
        <v>#N/A</v>
      </c>
      <c r="Q19" s="20" t="s">
        <v>35</v>
      </c>
      <c r="R19" s="11" t="s">
        <v>33</v>
      </c>
      <c r="S19" s="11">
        <v>2022</v>
      </c>
      <c r="T19" s="83" t="s">
        <v>523</v>
      </c>
      <c r="U19" s="11"/>
      <c r="V19" s="11" t="s">
        <v>101</v>
      </c>
      <c r="W19" s="89"/>
      <c r="X19" s="10">
        <f t="shared" si="1"/>
        <v>-20</v>
      </c>
      <c r="Y19" s="11" t="e">
        <f t="shared" si="0"/>
        <v>#N/A</v>
      </c>
      <c r="Z19" s="11" t="e">
        <f t="shared" si="2"/>
        <v>#N/A</v>
      </c>
      <c r="AA19" s="11" t="e">
        <f t="shared" si="3"/>
        <v>#N/A</v>
      </c>
      <c r="AB19" s="11" t="e">
        <f t="shared" si="4"/>
        <v>#N/A</v>
      </c>
      <c r="AC19" s="11" t="e">
        <f t="shared" si="5"/>
        <v>#N/A</v>
      </c>
      <c r="AD19" s="11" t="e">
        <f t="shared" si="6"/>
        <v>#N/A</v>
      </c>
      <c r="AE19" s="11" t="e">
        <f t="shared" si="7"/>
        <v>#N/A</v>
      </c>
      <c r="AF19" s="11" t="e">
        <f t="shared" si="8"/>
        <v>#N/A</v>
      </c>
      <c r="AG19" s="11">
        <f t="shared" si="9"/>
        <v>-20</v>
      </c>
      <c r="AH19" s="11" t="e">
        <f t="shared" si="10"/>
        <v>#N/A</v>
      </c>
      <c r="AI19" s="11" t="e">
        <f t="shared" si="11"/>
        <v>#N/A</v>
      </c>
      <c r="AJ19" s="11" t="e">
        <f t="shared" si="12"/>
        <v>#N/A</v>
      </c>
      <c r="AK19" s="11" t="e">
        <f t="shared" si="13"/>
        <v>#N/A</v>
      </c>
      <c r="AL19" s="11" t="e">
        <f t="shared" si="14"/>
        <v>#N/A</v>
      </c>
      <c r="AM19" s="11" t="e">
        <f t="shared" si="15"/>
        <v>#N/A</v>
      </c>
      <c r="AN19" s="11" t="e">
        <f t="shared" si="16"/>
        <v>#N/A</v>
      </c>
      <c r="AO19" s="11" t="e">
        <f t="shared" si="17"/>
        <v>#N/A</v>
      </c>
      <c r="AP19" s="11" t="e">
        <f t="shared" si="18"/>
        <v>#N/A</v>
      </c>
      <c r="AQ19" s="11" t="e">
        <f t="shared" si="19"/>
        <v>#N/A</v>
      </c>
      <c r="AR19" s="11" t="e">
        <f t="shared" si="20"/>
        <v>#N/A</v>
      </c>
      <c r="AS19" s="11" t="e">
        <f t="shared" si="21"/>
        <v>#N/A</v>
      </c>
      <c r="AT19" s="11" t="e">
        <f t="shared" si="22"/>
        <v>#N/A</v>
      </c>
      <c r="AU19" s="11" t="e">
        <f t="shared" si="23"/>
        <v>#N/A</v>
      </c>
      <c r="AV19" s="11" t="e">
        <f t="shared" si="24"/>
        <v>#N/A</v>
      </c>
      <c r="AW19" s="11" t="e">
        <f t="shared" si="25"/>
        <v>#N/A</v>
      </c>
      <c r="AX19" s="11"/>
    </row>
    <row r="20" spans="1:50" x14ac:dyDescent="0.45">
      <c r="A20" s="20">
        <v>3</v>
      </c>
      <c r="B20" s="20" t="s">
        <v>57</v>
      </c>
      <c r="C20" s="83">
        <v>1400</v>
      </c>
      <c r="D20" s="20">
        <v>1</v>
      </c>
      <c r="E20" s="20" t="s">
        <v>57</v>
      </c>
      <c r="F20" s="95" t="s">
        <v>91</v>
      </c>
      <c r="G20" s="20" t="e">
        <f>NA()</f>
        <v>#N/A</v>
      </c>
      <c r="H20" s="20" t="e">
        <f>NA()</f>
        <v>#N/A</v>
      </c>
      <c r="I20" s="20" t="e">
        <f>NA()</f>
        <v>#N/A</v>
      </c>
      <c r="J20" s="20">
        <v>-20</v>
      </c>
      <c r="K20" s="20">
        <v>40</v>
      </c>
      <c r="L20" s="20" t="e">
        <f>NA()</f>
        <v>#N/A</v>
      </c>
      <c r="M20" s="20" t="e">
        <f>NA()</f>
        <v>#N/A</v>
      </c>
      <c r="N20" s="20" t="e">
        <f>NA()</f>
        <v>#N/A</v>
      </c>
      <c r="O20" s="20" t="s">
        <v>41</v>
      </c>
      <c r="P20" s="20" t="e">
        <f>NA()</f>
        <v>#N/A</v>
      </c>
      <c r="Q20" s="20" t="s">
        <v>35</v>
      </c>
      <c r="R20" s="11" t="s">
        <v>33</v>
      </c>
      <c r="S20" s="11">
        <v>2022</v>
      </c>
      <c r="T20" s="83" t="s">
        <v>523</v>
      </c>
      <c r="U20" s="11"/>
      <c r="V20" s="11" t="s">
        <v>101</v>
      </c>
      <c r="W20" s="89"/>
      <c r="X20" s="10">
        <f t="shared" si="1"/>
        <v>-20</v>
      </c>
      <c r="Y20" s="11" t="e">
        <f t="shared" si="0"/>
        <v>#N/A</v>
      </c>
      <c r="Z20" s="11" t="e">
        <f t="shared" si="2"/>
        <v>#N/A</v>
      </c>
      <c r="AA20" s="11" t="e">
        <f t="shared" si="3"/>
        <v>#N/A</v>
      </c>
      <c r="AB20" s="11" t="e">
        <f t="shared" si="4"/>
        <v>#N/A</v>
      </c>
      <c r="AC20" s="11" t="e">
        <f t="shared" si="5"/>
        <v>#N/A</v>
      </c>
      <c r="AD20" s="11" t="e">
        <f t="shared" si="6"/>
        <v>#N/A</v>
      </c>
      <c r="AE20" s="11" t="e">
        <f t="shared" si="7"/>
        <v>#N/A</v>
      </c>
      <c r="AF20" s="11" t="e">
        <f t="shared" si="8"/>
        <v>#N/A</v>
      </c>
      <c r="AG20" s="11">
        <f t="shared" si="9"/>
        <v>-20</v>
      </c>
      <c r="AH20" s="11" t="e">
        <f t="shared" si="10"/>
        <v>#N/A</v>
      </c>
      <c r="AI20" s="11" t="e">
        <f t="shared" si="11"/>
        <v>#N/A</v>
      </c>
      <c r="AJ20" s="11" t="e">
        <f t="shared" si="12"/>
        <v>#N/A</v>
      </c>
      <c r="AK20" s="11" t="e">
        <f t="shared" si="13"/>
        <v>#N/A</v>
      </c>
      <c r="AL20" s="11" t="e">
        <f t="shared" si="14"/>
        <v>#N/A</v>
      </c>
      <c r="AM20" s="11" t="e">
        <f t="shared" si="15"/>
        <v>#N/A</v>
      </c>
      <c r="AN20" s="11" t="e">
        <f t="shared" si="16"/>
        <v>#N/A</v>
      </c>
      <c r="AO20" s="11" t="e">
        <f t="shared" si="17"/>
        <v>#N/A</v>
      </c>
      <c r="AP20" s="11" t="e">
        <f t="shared" si="18"/>
        <v>#N/A</v>
      </c>
      <c r="AQ20" s="11" t="e">
        <f t="shared" si="19"/>
        <v>#N/A</v>
      </c>
      <c r="AR20" s="11" t="e">
        <f t="shared" si="20"/>
        <v>#N/A</v>
      </c>
      <c r="AS20" s="11" t="e">
        <f t="shared" si="21"/>
        <v>#N/A</v>
      </c>
      <c r="AT20" s="11" t="e">
        <f t="shared" si="22"/>
        <v>#N/A</v>
      </c>
      <c r="AU20" s="11" t="e">
        <f t="shared" si="23"/>
        <v>#N/A</v>
      </c>
      <c r="AV20" s="11" t="e">
        <f t="shared" si="24"/>
        <v>#N/A</v>
      </c>
      <c r="AW20" s="11" t="e">
        <f t="shared" si="25"/>
        <v>#N/A</v>
      </c>
      <c r="AX20" s="11"/>
    </row>
    <row r="21" spans="1:50" x14ac:dyDescent="0.45">
      <c r="A21" s="20">
        <v>3</v>
      </c>
      <c r="B21" s="20" t="s">
        <v>61</v>
      </c>
      <c r="C21" s="83">
        <v>2750</v>
      </c>
      <c r="D21" s="20">
        <v>1</v>
      </c>
      <c r="E21" s="20" t="s">
        <v>61</v>
      </c>
      <c r="F21" s="95" t="s">
        <v>91</v>
      </c>
      <c r="G21" s="20" t="e">
        <f>NA()</f>
        <v>#N/A</v>
      </c>
      <c r="H21" s="20" t="e">
        <f>NA()</f>
        <v>#N/A</v>
      </c>
      <c r="I21" s="20" t="e">
        <f>NA()</f>
        <v>#N/A</v>
      </c>
      <c r="J21" s="20">
        <v>-25</v>
      </c>
      <c r="K21" s="20">
        <v>40</v>
      </c>
      <c r="L21" s="20" t="e">
        <f>NA()</f>
        <v>#N/A</v>
      </c>
      <c r="M21" s="20" t="e">
        <f>NA()</f>
        <v>#N/A</v>
      </c>
      <c r="N21" s="20" t="e">
        <f>NA()</f>
        <v>#N/A</v>
      </c>
      <c r="O21" s="20" t="s">
        <v>41</v>
      </c>
      <c r="P21" s="20" t="e">
        <f>NA()</f>
        <v>#N/A</v>
      </c>
      <c r="Q21" s="20" t="s">
        <v>35</v>
      </c>
      <c r="R21" s="11" t="s">
        <v>33</v>
      </c>
      <c r="S21" s="11">
        <v>2022</v>
      </c>
      <c r="T21" s="83" t="s">
        <v>523</v>
      </c>
      <c r="U21" s="11"/>
      <c r="V21" s="11" t="s">
        <v>101</v>
      </c>
      <c r="W21" s="89"/>
      <c r="X21" s="10">
        <f t="shared" si="1"/>
        <v>-25</v>
      </c>
      <c r="Y21" s="11" t="e">
        <f t="shared" si="0"/>
        <v>#N/A</v>
      </c>
      <c r="Z21" s="11" t="e">
        <f t="shared" si="2"/>
        <v>#N/A</v>
      </c>
      <c r="AA21" s="11" t="e">
        <f t="shared" si="3"/>
        <v>#N/A</v>
      </c>
      <c r="AB21" s="11" t="e">
        <f t="shared" si="4"/>
        <v>#N/A</v>
      </c>
      <c r="AC21" s="11" t="e">
        <f t="shared" si="5"/>
        <v>#N/A</v>
      </c>
      <c r="AD21" s="11" t="e">
        <f t="shared" si="6"/>
        <v>#N/A</v>
      </c>
      <c r="AE21" s="11" t="e">
        <f t="shared" si="7"/>
        <v>#N/A</v>
      </c>
      <c r="AF21" s="11" t="e">
        <f t="shared" si="8"/>
        <v>#N/A</v>
      </c>
      <c r="AG21" s="11">
        <f t="shared" si="9"/>
        <v>-25</v>
      </c>
      <c r="AH21" s="11" t="e">
        <f t="shared" si="10"/>
        <v>#N/A</v>
      </c>
      <c r="AI21" s="11" t="e">
        <f t="shared" si="11"/>
        <v>#N/A</v>
      </c>
      <c r="AJ21" s="11" t="e">
        <f t="shared" si="12"/>
        <v>#N/A</v>
      </c>
      <c r="AK21" s="11" t="e">
        <f t="shared" si="13"/>
        <v>#N/A</v>
      </c>
      <c r="AL21" s="11" t="e">
        <f t="shared" si="14"/>
        <v>#N/A</v>
      </c>
      <c r="AM21" s="11" t="e">
        <f t="shared" si="15"/>
        <v>#N/A</v>
      </c>
      <c r="AN21" s="11" t="e">
        <f t="shared" si="16"/>
        <v>#N/A</v>
      </c>
      <c r="AO21" s="11" t="e">
        <f t="shared" si="17"/>
        <v>#N/A</v>
      </c>
      <c r="AP21" s="11" t="e">
        <f t="shared" si="18"/>
        <v>#N/A</v>
      </c>
      <c r="AQ21" s="11" t="e">
        <f t="shared" si="19"/>
        <v>#N/A</v>
      </c>
      <c r="AR21" s="11" t="e">
        <f t="shared" si="20"/>
        <v>#N/A</v>
      </c>
      <c r="AS21" s="11" t="e">
        <f t="shared" si="21"/>
        <v>#N/A</v>
      </c>
      <c r="AT21" s="11" t="e">
        <f t="shared" si="22"/>
        <v>#N/A</v>
      </c>
      <c r="AU21" s="11" t="e">
        <f t="shared" si="23"/>
        <v>#N/A</v>
      </c>
      <c r="AV21" s="11" t="e">
        <f t="shared" si="24"/>
        <v>#N/A</v>
      </c>
      <c r="AW21" s="11" t="e">
        <f t="shared" si="25"/>
        <v>#N/A</v>
      </c>
      <c r="AX21" s="11"/>
    </row>
    <row r="22" spans="1:50" x14ac:dyDescent="0.45">
      <c r="A22" s="20"/>
      <c r="B22" s="20"/>
      <c r="C22" s="20"/>
      <c r="D22" s="20"/>
      <c r="E22" s="20"/>
      <c r="F22" s="20"/>
      <c r="G22" s="20"/>
      <c r="H22" s="20"/>
      <c r="I22" s="20"/>
      <c r="J22" s="20"/>
      <c r="K22" s="20"/>
      <c r="L22" s="20"/>
      <c r="M22" s="20"/>
      <c r="N22" s="20"/>
      <c r="O22" s="20"/>
      <c r="P22" s="20"/>
      <c r="Q22" s="20"/>
      <c r="R22" s="20"/>
      <c r="S22" s="20"/>
      <c r="T22" s="20"/>
      <c r="U22" s="11"/>
      <c r="V22" s="11"/>
      <c r="W22" s="89"/>
      <c r="X22" s="10">
        <f t="shared" si="1"/>
        <v>0</v>
      </c>
      <c r="Y22" s="11" t="e">
        <f t="shared" si="0"/>
        <v>#N/A</v>
      </c>
      <c r="Z22" s="11" t="e">
        <f t="shared" si="2"/>
        <v>#N/A</v>
      </c>
      <c r="AA22" s="11" t="e">
        <f t="shared" si="3"/>
        <v>#N/A</v>
      </c>
      <c r="AB22" s="11" t="e">
        <f t="shared" si="4"/>
        <v>#N/A</v>
      </c>
      <c r="AC22" s="11" t="e">
        <f t="shared" si="5"/>
        <v>#N/A</v>
      </c>
      <c r="AD22" s="11" t="e">
        <f t="shared" si="6"/>
        <v>#N/A</v>
      </c>
      <c r="AE22" s="11" t="e">
        <f t="shared" si="7"/>
        <v>#N/A</v>
      </c>
      <c r="AF22" s="11" t="e">
        <f t="shared" si="8"/>
        <v>#N/A</v>
      </c>
      <c r="AG22" s="11" t="e">
        <f t="shared" si="9"/>
        <v>#N/A</v>
      </c>
      <c r="AH22" s="11" t="e">
        <f t="shared" si="10"/>
        <v>#N/A</v>
      </c>
      <c r="AI22" s="11" t="e">
        <f t="shared" si="11"/>
        <v>#N/A</v>
      </c>
      <c r="AJ22" s="11" t="e">
        <f t="shared" si="12"/>
        <v>#N/A</v>
      </c>
      <c r="AK22" s="11" t="e">
        <f t="shared" si="13"/>
        <v>#N/A</v>
      </c>
      <c r="AL22" s="11" t="e">
        <f t="shared" si="14"/>
        <v>#N/A</v>
      </c>
      <c r="AM22" s="11" t="e">
        <f t="shared" si="15"/>
        <v>#N/A</v>
      </c>
      <c r="AN22" s="11" t="e">
        <f t="shared" si="16"/>
        <v>#N/A</v>
      </c>
      <c r="AO22" s="11" t="e">
        <f t="shared" si="17"/>
        <v>#N/A</v>
      </c>
      <c r="AP22" s="11" t="e">
        <f t="shared" si="18"/>
        <v>#N/A</v>
      </c>
      <c r="AQ22" s="11" t="e">
        <f t="shared" si="19"/>
        <v>#N/A</v>
      </c>
      <c r="AR22" s="11" t="e">
        <f t="shared" si="20"/>
        <v>#N/A</v>
      </c>
      <c r="AS22" s="11" t="e">
        <f t="shared" si="21"/>
        <v>#N/A</v>
      </c>
      <c r="AT22" s="11" t="e">
        <f t="shared" si="22"/>
        <v>#N/A</v>
      </c>
      <c r="AU22" s="11" t="e">
        <f t="shared" si="23"/>
        <v>#N/A</v>
      </c>
      <c r="AV22" s="11" t="e">
        <f t="shared" si="24"/>
        <v>#N/A</v>
      </c>
      <c r="AW22" s="11" t="e">
        <f t="shared" si="25"/>
        <v>#N/A</v>
      </c>
      <c r="AX22" s="11"/>
    </row>
    <row r="23" spans="1:50" x14ac:dyDescent="0.45">
      <c r="A23" s="20">
        <v>4</v>
      </c>
      <c r="B23" s="20" t="s">
        <v>42</v>
      </c>
      <c r="C23" s="83">
        <v>62.5</v>
      </c>
      <c r="D23" s="20">
        <v>2</v>
      </c>
      <c r="E23" s="20" t="s">
        <v>62</v>
      </c>
      <c r="F23" s="96" t="s">
        <v>85</v>
      </c>
      <c r="G23" s="20" t="e">
        <f>NA()</f>
        <v>#N/A</v>
      </c>
      <c r="H23" s="20" t="s">
        <v>76</v>
      </c>
      <c r="I23" s="20">
        <v>3.7645109283829923</v>
      </c>
      <c r="J23" s="20">
        <v>-7</v>
      </c>
      <c r="K23" s="20">
        <v>10</v>
      </c>
      <c r="L23" s="20" t="e">
        <f>NA()</f>
        <v>#N/A</v>
      </c>
      <c r="M23" s="20" t="e">
        <f>NA()</f>
        <v>#N/A</v>
      </c>
      <c r="N23" s="20" t="e">
        <f>NA()</f>
        <v>#N/A</v>
      </c>
      <c r="O23" s="20" t="s">
        <v>41</v>
      </c>
      <c r="P23" s="20" t="e">
        <f>NA()</f>
        <v>#N/A</v>
      </c>
      <c r="Q23" s="20" t="s">
        <v>35</v>
      </c>
      <c r="R23" s="11" t="s">
        <v>33</v>
      </c>
      <c r="S23" s="11">
        <v>2022</v>
      </c>
      <c r="T23" s="20"/>
      <c r="U23" s="11"/>
      <c r="V23" s="11" t="s">
        <v>101</v>
      </c>
      <c r="W23" s="89"/>
      <c r="X23" s="10">
        <f t="shared" si="1"/>
        <v>-7</v>
      </c>
      <c r="Y23" s="11" t="e">
        <f t="shared" si="0"/>
        <v>#N/A</v>
      </c>
      <c r="Z23" s="11" t="e">
        <f t="shared" si="2"/>
        <v>#N/A</v>
      </c>
      <c r="AA23" s="11" t="e">
        <f t="shared" si="3"/>
        <v>#N/A</v>
      </c>
      <c r="AB23" s="11" t="e">
        <f t="shared" si="4"/>
        <v>#N/A</v>
      </c>
      <c r="AC23" s="11" t="e">
        <f t="shared" si="5"/>
        <v>#N/A</v>
      </c>
      <c r="AD23" s="11" t="e">
        <f t="shared" si="6"/>
        <v>#N/A</v>
      </c>
      <c r="AE23" s="11" t="e">
        <f t="shared" si="7"/>
        <v>#N/A</v>
      </c>
      <c r="AF23" s="11" t="e">
        <f t="shared" si="8"/>
        <v>#N/A</v>
      </c>
      <c r="AG23" s="11">
        <f t="shared" si="9"/>
        <v>-7</v>
      </c>
      <c r="AH23" s="11" t="e">
        <f t="shared" si="10"/>
        <v>#N/A</v>
      </c>
      <c r="AI23" s="11" t="e">
        <f t="shared" si="11"/>
        <v>#N/A</v>
      </c>
      <c r="AJ23" s="11" t="e">
        <f t="shared" si="12"/>
        <v>#N/A</v>
      </c>
      <c r="AK23" s="11" t="e">
        <f t="shared" si="13"/>
        <v>#N/A</v>
      </c>
      <c r="AL23" s="11" t="e">
        <f t="shared" si="14"/>
        <v>#N/A</v>
      </c>
      <c r="AM23" s="11" t="e">
        <f t="shared" si="15"/>
        <v>#N/A</v>
      </c>
      <c r="AN23" s="11" t="e">
        <f t="shared" si="16"/>
        <v>#N/A</v>
      </c>
      <c r="AO23" s="11" t="e">
        <f t="shared" si="17"/>
        <v>#N/A</v>
      </c>
      <c r="AP23" s="11" t="e">
        <f t="shared" si="18"/>
        <v>#N/A</v>
      </c>
      <c r="AQ23" s="11" t="e">
        <f t="shared" si="19"/>
        <v>#N/A</v>
      </c>
      <c r="AR23" s="11" t="e">
        <f t="shared" si="20"/>
        <v>#N/A</v>
      </c>
      <c r="AS23" s="11" t="e">
        <f t="shared" si="21"/>
        <v>#N/A</v>
      </c>
      <c r="AT23" s="11" t="e">
        <f t="shared" si="22"/>
        <v>#N/A</v>
      </c>
      <c r="AU23" s="11" t="e">
        <f t="shared" si="23"/>
        <v>#N/A</v>
      </c>
      <c r="AV23" s="11" t="e">
        <f t="shared" si="24"/>
        <v>#N/A</v>
      </c>
      <c r="AW23" s="11" t="e">
        <f t="shared" si="25"/>
        <v>#N/A</v>
      </c>
      <c r="AX23" s="11"/>
    </row>
    <row r="24" spans="1:50" x14ac:dyDescent="0.45">
      <c r="A24" s="20">
        <v>4</v>
      </c>
      <c r="B24" s="20" t="s">
        <v>43</v>
      </c>
      <c r="C24" s="83">
        <v>75</v>
      </c>
      <c r="D24" s="20">
        <v>2</v>
      </c>
      <c r="E24" s="20" t="s">
        <v>63</v>
      </c>
      <c r="F24" s="96" t="s">
        <v>85</v>
      </c>
      <c r="G24" s="20" t="e">
        <f>NA()</f>
        <v>#N/A</v>
      </c>
      <c r="H24" s="20" t="s">
        <v>76</v>
      </c>
      <c r="I24" s="20">
        <v>3.7645109283829923</v>
      </c>
      <c r="J24" s="20">
        <v>-7</v>
      </c>
      <c r="K24" s="20">
        <v>12</v>
      </c>
      <c r="L24" s="20" t="e">
        <f>NA()</f>
        <v>#N/A</v>
      </c>
      <c r="M24" s="20" t="e">
        <f>NA()</f>
        <v>#N/A</v>
      </c>
      <c r="N24" s="20" t="e">
        <f>NA()</f>
        <v>#N/A</v>
      </c>
      <c r="O24" s="20" t="s">
        <v>41</v>
      </c>
      <c r="P24" s="20" t="e">
        <f>NA()</f>
        <v>#N/A</v>
      </c>
      <c r="Q24" s="20" t="s">
        <v>35</v>
      </c>
      <c r="R24" s="11" t="s">
        <v>33</v>
      </c>
      <c r="S24" s="11">
        <v>2022</v>
      </c>
      <c r="T24" s="20"/>
      <c r="U24" s="11"/>
      <c r="V24" s="11" t="s">
        <v>101</v>
      </c>
      <c r="W24" s="89"/>
      <c r="X24" s="10">
        <f t="shared" si="1"/>
        <v>-7</v>
      </c>
      <c r="Y24" s="11" t="e">
        <f t="shared" si="0"/>
        <v>#N/A</v>
      </c>
      <c r="Z24" s="11" t="e">
        <f t="shared" si="2"/>
        <v>#N/A</v>
      </c>
      <c r="AA24" s="11" t="e">
        <f t="shared" si="3"/>
        <v>#N/A</v>
      </c>
      <c r="AB24" s="11" t="e">
        <f t="shared" si="4"/>
        <v>#N/A</v>
      </c>
      <c r="AC24" s="11" t="e">
        <f t="shared" si="5"/>
        <v>#N/A</v>
      </c>
      <c r="AD24" s="11" t="e">
        <f t="shared" si="6"/>
        <v>#N/A</v>
      </c>
      <c r="AE24" s="11" t="e">
        <f t="shared" si="7"/>
        <v>#N/A</v>
      </c>
      <c r="AF24" s="11" t="e">
        <f t="shared" si="8"/>
        <v>#N/A</v>
      </c>
      <c r="AG24" s="11">
        <f t="shared" si="9"/>
        <v>-7</v>
      </c>
      <c r="AH24" s="11" t="e">
        <f t="shared" si="10"/>
        <v>#N/A</v>
      </c>
      <c r="AI24" s="11" t="e">
        <f t="shared" si="11"/>
        <v>#N/A</v>
      </c>
      <c r="AJ24" s="11" t="e">
        <f t="shared" si="12"/>
        <v>#N/A</v>
      </c>
      <c r="AK24" s="11" t="e">
        <f t="shared" si="13"/>
        <v>#N/A</v>
      </c>
      <c r="AL24" s="11" t="e">
        <f t="shared" si="14"/>
        <v>#N/A</v>
      </c>
      <c r="AM24" s="11" t="e">
        <f t="shared" si="15"/>
        <v>#N/A</v>
      </c>
      <c r="AN24" s="11" t="e">
        <f t="shared" si="16"/>
        <v>#N/A</v>
      </c>
      <c r="AO24" s="11" t="e">
        <f t="shared" si="17"/>
        <v>#N/A</v>
      </c>
      <c r="AP24" s="11" t="e">
        <f t="shared" si="18"/>
        <v>#N/A</v>
      </c>
      <c r="AQ24" s="11" t="e">
        <f t="shared" si="19"/>
        <v>#N/A</v>
      </c>
      <c r="AR24" s="11" t="e">
        <f t="shared" si="20"/>
        <v>#N/A</v>
      </c>
      <c r="AS24" s="11" t="e">
        <f t="shared" si="21"/>
        <v>#N/A</v>
      </c>
      <c r="AT24" s="11" t="e">
        <f t="shared" si="22"/>
        <v>#N/A</v>
      </c>
      <c r="AU24" s="11" t="e">
        <f t="shared" si="23"/>
        <v>#N/A</v>
      </c>
      <c r="AV24" s="11" t="e">
        <f t="shared" si="24"/>
        <v>#N/A</v>
      </c>
      <c r="AW24" s="11" t="e">
        <f t="shared" si="25"/>
        <v>#N/A</v>
      </c>
      <c r="AX24" s="11"/>
    </row>
    <row r="25" spans="1:50" x14ac:dyDescent="0.45">
      <c r="A25" s="20">
        <v>4</v>
      </c>
      <c r="B25" s="20" t="s">
        <v>44</v>
      </c>
      <c r="C25" s="83">
        <v>92.5</v>
      </c>
      <c r="D25" s="20">
        <v>2</v>
      </c>
      <c r="E25" s="20" t="s">
        <v>64</v>
      </c>
      <c r="F25" s="96" t="s">
        <v>85</v>
      </c>
      <c r="G25" s="20" t="e">
        <f>NA()</f>
        <v>#N/A</v>
      </c>
      <c r="H25" s="20" t="s">
        <v>76</v>
      </c>
      <c r="I25" s="20">
        <v>3.7645109283829923</v>
      </c>
      <c r="J25" s="20">
        <v>-7</v>
      </c>
      <c r="K25" s="20">
        <v>15</v>
      </c>
      <c r="L25" s="20" t="e">
        <f>NA()</f>
        <v>#N/A</v>
      </c>
      <c r="M25" s="20" t="e">
        <f>NA()</f>
        <v>#N/A</v>
      </c>
      <c r="N25" s="20" t="e">
        <f>NA()</f>
        <v>#N/A</v>
      </c>
      <c r="O25" s="20" t="s">
        <v>41</v>
      </c>
      <c r="P25" s="20" t="e">
        <f>NA()</f>
        <v>#N/A</v>
      </c>
      <c r="Q25" s="20" t="s">
        <v>35</v>
      </c>
      <c r="R25" s="11" t="s">
        <v>33</v>
      </c>
      <c r="S25" s="11">
        <v>2022</v>
      </c>
      <c r="T25" s="20"/>
      <c r="U25" s="11"/>
      <c r="V25" s="11" t="s">
        <v>101</v>
      </c>
      <c r="W25" s="89"/>
      <c r="X25" s="10">
        <f t="shared" si="1"/>
        <v>-7</v>
      </c>
      <c r="Y25" s="11" t="e">
        <f t="shared" si="0"/>
        <v>#N/A</v>
      </c>
      <c r="Z25" s="11" t="e">
        <f t="shared" si="2"/>
        <v>#N/A</v>
      </c>
      <c r="AA25" s="11" t="e">
        <f t="shared" si="3"/>
        <v>#N/A</v>
      </c>
      <c r="AB25" s="11" t="e">
        <f t="shared" si="4"/>
        <v>#N/A</v>
      </c>
      <c r="AC25" s="11" t="e">
        <f t="shared" si="5"/>
        <v>#N/A</v>
      </c>
      <c r="AD25" s="11" t="e">
        <f t="shared" si="6"/>
        <v>#N/A</v>
      </c>
      <c r="AE25" s="11" t="e">
        <f t="shared" si="7"/>
        <v>#N/A</v>
      </c>
      <c r="AF25" s="11" t="e">
        <f t="shared" si="8"/>
        <v>#N/A</v>
      </c>
      <c r="AG25" s="11">
        <f t="shared" si="9"/>
        <v>-7</v>
      </c>
      <c r="AH25" s="11" t="e">
        <f t="shared" si="10"/>
        <v>#N/A</v>
      </c>
      <c r="AI25" s="11" t="e">
        <f t="shared" si="11"/>
        <v>#N/A</v>
      </c>
      <c r="AJ25" s="11" t="e">
        <f t="shared" si="12"/>
        <v>#N/A</v>
      </c>
      <c r="AK25" s="11" t="e">
        <f t="shared" si="13"/>
        <v>#N/A</v>
      </c>
      <c r="AL25" s="11" t="e">
        <f t="shared" si="14"/>
        <v>#N/A</v>
      </c>
      <c r="AM25" s="11" t="e">
        <f t="shared" si="15"/>
        <v>#N/A</v>
      </c>
      <c r="AN25" s="11" t="e">
        <f t="shared" si="16"/>
        <v>#N/A</v>
      </c>
      <c r="AO25" s="11" t="e">
        <f t="shared" si="17"/>
        <v>#N/A</v>
      </c>
      <c r="AP25" s="11" t="e">
        <f t="shared" si="18"/>
        <v>#N/A</v>
      </c>
      <c r="AQ25" s="11" t="e">
        <f t="shared" si="19"/>
        <v>#N/A</v>
      </c>
      <c r="AR25" s="11" t="e">
        <f t="shared" si="20"/>
        <v>#N/A</v>
      </c>
      <c r="AS25" s="11" t="e">
        <f t="shared" si="21"/>
        <v>#N/A</v>
      </c>
      <c r="AT25" s="11" t="e">
        <f t="shared" si="22"/>
        <v>#N/A</v>
      </c>
      <c r="AU25" s="11" t="e">
        <f t="shared" si="23"/>
        <v>#N/A</v>
      </c>
      <c r="AV25" s="11" t="e">
        <f t="shared" si="24"/>
        <v>#N/A</v>
      </c>
      <c r="AW25" s="11" t="e">
        <f t="shared" si="25"/>
        <v>#N/A</v>
      </c>
      <c r="AX25" s="11"/>
    </row>
    <row r="26" spans="1:50" x14ac:dyDescent="0.45">
      <c r="A26" s="20">
        <v>4</v>
      </c>
      <c r="B26" s="20" t="s">
        <v>45</v>
      </c>
      <c r="C26" s="83">
        <v>115</v>
      </c>
      <c r="D26" s="20">
        <v>2</v>
      </c>
      <c r="E26" s="20" t="s">
        <v>65</v>
      </c>
      <c r="F26" s="96" t="s">
        <v>85</v>
      </c>
      <c r="G26" s="20" t="e">
        <f>NA()</f>
        <v>#N/A</v>
      </c>
      <c r="H26" s="20" t="s">
        <v>76</v>
      </c>
      <c r="I26" s="20">
        <v>3.7645109283829923</v>
      </c>
      <c r="J26" s="20">
        <v>-7</v>
      </c>
      <c r="K26" s="20">
        <v>19</v>
      </c>
      <c r="L26" s="20" t="e">
        <f>NA()</f>
        <v>#N/A</v>
      </c>
      <c r="M26" s="20" t="e">
        <f>NA()</f>
        <v>#N/A</v>
      </c>
      <c r="N26" s="20" t="e">
        <f>NA()</f>
        <v>#N/A</v>
      </c>
      <c r="O26" s="20" t="s">
        <v>41</v>
      </c>
      <c r="P26" s="20" t="e">
        <f>NA()</f>
        <v>#N/A</v>
      </c>
      <c r="Q26" s="20" t="s">
        <v>35</v>
      </c>
      <c r="R26" s="11" t="s">
        <v>33</v>
      </c>
      <c r="S26" s="11">
        <v>2022</v>
      </c>
      <c r="T26" s="20"/>
      <c r="U26" s="11"/>
      <c r="V26" s="11" t="s">
        <v>101</v>
      </c>
      <c r="W26" s="89"/>
      <c r="X26" s="10">
        <f t="shared" si="1"/>
        <v>-7</v>
      </c>
      <c r="Y26" s="11" t="e">
        <f t="shared" si="0"/>
        <v>#N/A</v>
      </c>
      <c r="Z26" s="11" t="e">
        <f t="shared" si="2"/>
        <v>#N/A</v>
      </c>
      <c r="AA26" s="11" t="e">
        <f t="shared" si="3"/>
        <v>#N/A</v>
      </c>
      <c r="AB26" s="11" t="e">
        <f t="shared" si="4"/>
        <v>#N/A</v>
      </c>
      <c r="AC26" s="11" t="e">
        <f t="shared" si="5"/>
        <v>#N/A</v>
      </c>
      <c r="AD26" s="11" t="e">
        <f t="shared" si="6"/>
        <v>#N/A</v>
      </c>
      <c r="AE26" s="11" t="e">
        <f t="shared" si="7"/>
        <v>#N/A</v>
      </c>
      <c r="AF26" s="11" t="e">
        <f t="shared" si="8"/>
        <v>#N/A</v>
      </c>
      <c r="AG26" s="11">
        <f t="shared" si="9"/>
        <v>-7</v>
      </c>
      <c r="AH26" s="11" t="e">
        <f t="shared" si="10"/>
        <v>#N/A</v>
      </c>
      <c r="AI26" s="11" t="e">
        <f t="shared" si="11"/>
        <v>#N/A</v>
      </c>
      <c r="AJ26" s="11" t="e">
        <f t="shared" si="12"/>
        <v>#N/A</v>
      </c>
      <c r="AK26" s="11" t="e">
        <f t="shared" si="13"/>
        <v>#N/A</v>
      </c>
      <c r="AL26" s="11" t="e">
        <f t="shared" si="14"/>
        <v>#N/A</v>
      </c>
      <c r="AM26" s="11" t="e">
        <f t="shared" si="15"/>
        <v>#N/A</v>
      </c>
      <c r="AN26" s="11" t="e">
        <f t="shared" si="16"/>
        <v>#N/A</v>
      </c>
      <c r="AO26" s="11" t="e">
        <f t="shared" si="17"/>
        <v>#N/A</v>
      </c>
      <c r="AP26" s="11" t="e">
        <f t="shared" si="18"/>
        <v>#N/A</v>
      </c>
      <c r="AQ26" s="11" t="e">
        <f t="shared" si="19"/>
        <v>#N/A</v>
      </c>
      <c r="AR26" s="11" t="e">
        <f t="shared" si="20"/>
        <v>#N/A</v>
      </c>
      <c r="AS26" s="11" t="e">
        <f t="shared" si="21"/>
        <v>#N/A</v>
      </c>
      <c r="AT26" s="11" t="e">
        <f t="shared" si="22"/>
        <v>#N/A</v>
      </c>
      <c r="AU26" s="11" t="e">
        <f t="shared" si="23"/>
        <v>#N/A</v>
      </c>
      <c r="AV26" s="11" t="e">
        <f t="shared" si="24"/>
        <v>#N/A</v>
      </c>
      <c r="AW26" s="11" t="e">
        <f t="shared" si="25"/>
        <v>#N/A</v>
      </c>
      <c r="AX26" s="11"/>
    </row>
    <row r="27" spans="1:50" x14ac:dyDescent="0.45">
      <c r="A27" s="20">
        <v>4</v>
      </c>
      <c r="B27" s="20" t="s">
        <v>46</v>
      </c>
      <c r="C27" s="83">
        <v>140</v>
      </c>
      <c r="D27" s="20">
        <v>2</v>
      </c>
      <c r="E27" s="20" t="s">
        <v>66</v>
      </c>
      <c r="F27" s="96" t="s">
        <v>85</v>
      </c>
      <c r="G27" s="20" t="e">
        <f>NA()</f>
        <v>#N/A</v>
      </c>
      <c r="H27" s="20" t="s">
        <v>76</v>
      </c>
      <c r="I27" s="20">
        <v>3.7645109283829923</v>
      </c>
      <c r="J27" s="20">
        <v>-7</v>
      </c>
      <c r="K27" s="20">
        <v>24</v>
      </c>
      <c r="L27" s="20" t="e">
        <f>NA()</f>
        <v>#N/A</v>
      </c>
      <c r="M27" s="20" t="e">
        <f>NA()</f>
        <v>#N/A</v>
      </c>
      <c r="N27" s="20" t="e">
        <f>NA()</f>
        <v>#N/A</v>
      </c>
      <c r="O27" s="20" t="s">
        <v>41</v>
      </c>
      <c r="P27" s="20" t="e">
        <f>NA()</f>
        <v>#N/A</v>
      </c>
      <c r="Q27" s="20" t="s">
        <v>35</v>
      </c>
      <c r="R27" s="11" t="s">
        <v>33</v>
      </c>
      <c r="S27" s="11">
        <v>2022</v>
      </c>
      <c r="T27" s="20"/>
      <c r="U27" s="11"/>
      <c r="V27" s="11" t="s">
        <v>101</v>
      </c>
      <c r="W27" s="89"/>
      <c r="X27" s="10">
        <f t="shared" si="1"/>
        <v>-7</v>
      </c>
      <c r="Y27" s="11" t="e">
        <f t="shared" si="0"/>
        <v>#N/A</v>
      </c>
      <c r="Z27" s="11" t="e">
        <f t="shared" si="2"/>
        <v>#N/A</v>
      </c>
      <c r="AA27" s="11" t="e">
        <f t="shared" si="3"/>
        <v>#N/A</v>
      </c>
      <c r="AB27" s="11" t="e">
        <f t="shared" si="4"/>
        <v>#N/A</v>
      </c>
      <c r="AC27" s="11" t="e">
        <f t="shared" si="5"/>
        <v>#N/A</v>
      </c>
      <c r="AD27" s="11" t="e">
        <f t="shared" si="6"/>
        <v>#N/A</v>
      </c>
      <c r="AE27" s="11" t="e">
        <f t="shared" si="7"/>
        <v>#N/A</v>
      </c>
      <c r="AF27" s="11" t="e">
        <f t="shared" si="8"/>
        <v>#N/A</v>
      </c>
      <c r="AG27" s="11">
        <f t="shared" si="9"/>
        <v>-7</v>
      </c>
      <c r="AH27" s="11" t="e">
        <f t="shared" si="10"/>
        <v>#N/A</v>
      </c>
      <c r="AI27" s="11" t="e">
        <f t="shared" si="11"/>
        <v>#N/A</v>
      </c>
      <c r="AJ27" s="11" t="e">
        <f t="shared" si="12"/>
        <v>#N/A</v>
      </c>
      <c r="AK27" s="11" t="e">
        <f t="shared" si="13"/>
        <v>#N/A</v>
      </c>
      <c r="AL27" s="11" t="e">
        <f t="shared" si="14"/>
        <v>#N/A</v>
      </c>
      <c r="AM27" s="11" t="e">
        <f t="shared" si="15"/>
        <v>#N/A</v>
      </c>
      <c r="AN27" s="11" t="e">
        <f t="shared" si="16"/>
        <v>#N/A</v>
      </c>
      <c r="AO27" s="11" t="e">
        <f t="shared" si="17"/>
        <v>#N/A</v>
      </c>
      <c r="AP27" s="11" t="e">
        <f t="shared" si="18"/>
        <v>#N/A</v>
      </c>
      <c r="AQ27" s="11" t="e">
        <f t="shared" si="19"/>
        <v>#N/A</v>
      </c>
      <c r="AR27" s="11" t="e">
        <f t="shared" si="20"/>
        <v>#N/A</v>
      </c>
      <c r="AS27" s="11" t="e">
        <f t="shared" si="21"/>
        <v>#N/A</v>
      </c>
      <c r="AT27" s="11" t="e">
        <f t="shared" si="22"/>
        <v>#N/A</v>
      </c>
      <c r="AU27" s="11" t="e">
        <f t="shared" si="23"/>
        <v>#N/A</v>
      </c>
      <c r="AV27" s="11" t="e">
        <f t="shared" si="24"/>
        <v>#N/A</v>
      </c>
      <c r="AW27" s="11" t="e">
        <f t="shared" si="25"/>
        <v>#N/A</v>
      </c>
      <c r="AX27" s="11"/>
    </row>
    <row r="28" spans="1:50" x14ac:dyDescent="0.45">
      <c r="A28" s="20">
        <v>4</v>
      </c>
      <c r="B28" s="20" t="s">
        <v>47</v>
      </c>
      <c r="C28" s="83">
        <v>180</v>
      </c>
      <c r="D28" s="20">
        <v>2</v>
      </c>
      <c r="E28" s="20" t="s">
        <v>67</v>
      </c>
      <c r="F28" s="96" t="s">
        <v>85</v>
      </c>
      <c r="G28" s="20" t="e">
        <f>NA()</f>
        <v>#N/A</v>
      </c>
      <c r="H28" s="20" t="s">
        <v>77</v>
      </c>
      <c r="I28" s="20">
        <v>4.352290933914853</v>
      </c>
      <c r="J28" s="20">
        <v>-7.5</v>
      </c>
      <c r="K28" s="20">
        <v>31</v>
      </c>
      <c r="L28" s="20" t="e">
        <f>NA()</f>
        <v>#N/A</v>
      </c>
      <c r="M28" s="20" t="e">
        <f>NA()</f>
        <v>#N/A</v>
      </c>
      <c r="N28" s="20" t="e">
        <f>NA()</f>
        <v>#N/A</v>
      </c>
      <c r="O28" s="20" t="s">
        <v>41</v>
      </c>
      <c r="P28" s="20" t="e">
        <f>NA()</f>
        <v>#N/A</v>
      </c>
      <c r="Q28" s="20" t="s">
        <v>35</v>
      </c>
      <c r="R28" s="11" t="s">
        <v>33</v>
      </c>
      <c r="S28" s="11">
        <v>2022</v>
      </c>
      <c r="T28" s="20"/>
      <c r="U28" s="11"/>
      <c r="V28" s="11" t="s">
        <v>101</v>
      </c>
      <c r="W28" s="89"/>
      <c r="X28" s="10">
        <f t="shared" si="1"/>
        <v>-7.5</v>
      </c>
      <c r="Y28" s="11" t="e">
        <f t="shared" si="0"/>
        <v>#N/A</v>
      </c>
      <c r="Z28" s="11" t="e">
        <f t="shared" si="2"/>
        <v>#N/A</v>
      </c>
      <c r="AA28" s="11" t="e">
        <f t="shared" si="3"/>
        <v>#N/A</v>
      </c>
      <c r="AB28" s="11" t="e">
        <f t="shared" si="4"/>
        <v>#N/A</v>
      </c>
      <c r="AC28" s="11" t="e">
        <f t="shared" si="5"/>
        <v>#N/A</v>
      </c>
      <c r="AD28" s="11" t="e">
        <f t="shared" si="6"/>
        <v>#N/A</v>
      </c>
      <c r="AE28" s="11" t="e">
        <f t="shared" si="7"/>
        <v>#N/A</v>
      </c>
      <c r="AF28" s="11" t="e">
        <f t="shared" si="8"/>
        <v>#N/A</v>
      </c>
      <c r="AG28" s="11">
        <f t="shared" si="9"/>
        <v>-7.5</v>
      </c>
      <c r="AH28" s="11" t="e">
        <f t="shared" si="10"/>
        <v>#N/A</v>
      </c>
      <c r="AI28" s="11" t="e">
        <f t="shared" si="11"/>
        <v>#N/A</v>
      </c>
      <c r="AJ28" s="11" t="e">
        <f t="shared" si="12"/>
        <v>#N/A</v>
      </c>
      <c r="AK28" s="11" t="e">
        <f t="shared" si="13"/>
        <v>#N/A</v>
      </c>
      <c r="AL28" s="11" t="e">
        <f t="shared" si="14"/>
        <v>#N/A</v>
      </c>
      <c r="AM28" s="11" t="e">
        <f t="shared" si="15"/>
        <v>#N/A</v>
      </c>
      <c r="AN28" s="11" t="e">
        <f t="shared" si="16"/>
        <v>#N/A</v>
      </c>
      <c r="AO28" s="11" t="e">
        <f t="shared" si="17"/>
        <v>#N/A</v>
      </c>
      <c r="AP28" s="11" t="e">
        <f t="shared" si="18"/>
        <v>#N/A</v>
      </c>
      <c r="AQ28" s="11" t="e">
        <f t="shared" si="19"/>
        <v>#N/A</v>
      </c>
      <c r="AR28" s="11" t="e">
        <f t="shared" si="20"/>
        <v>#N/A</v>
      </c>
      <c r="AS28" s="11" t="e">
        <f t="shared" si="21"/>
        <v>#N/A</v>
      </c>
      <c r="AT28" s="11" t="e">
        <f t="shared" si="22"/>
        <v>#N/A</v>
      </c>
      <c r="AU28" s="11" t="e">
        <f t="shared" si="23"/>
        <v>#N/A</v>
      </c>
      <c r="AV28" s="11" t="e">
        <f t="shared" si="24"/>
        <v>#N/A</v>
      </c>
      <c r="AW28" s="11" t="e">
        <f t="shared" si="25"/>
        <v>#N/A</v>
      </c>
      <c r="AX28" s="11"/>
    </row>
    <row r="29" spans="1:50" x14ac:dyDescent="0.45">
      <c r="A29" s="20">
        <v>4</v>
      </c>
      <c r="B29" s="20" t="s">
        <v>48</v>
      </c>
      <c r="C29" s="83">
        <v>215</v>
      </c>
      <c r="D29" s="20">
        <v>2</v>
      </c>
      <c r="E29" s="20" t="s">
        <v>68</v>
      </c>
      <c r="F29" s="96" t="s">
        <v>85</v>
      </c>
      <c r="G29" s="20" t="e">
        <f>NA()</f>
        <v>#N/A</v>
      </c>
      <c r="H29" s="20" t="s">
        <v>78</v>
      </c>
      <c r="I29" s="20">
        <v>4.8699200874595672</v>
      </c>
      <c r="J29" s="20">
        <v>-8</v>
      </c>
      <c r="K29" s="20">
        <v>36</v>
      </c>
      <c r="L29" s="20" t="e">
        <f>NA()</f>
        <v>#N/A</v>
      </c>
      <c r="M29" s="20" t="e">
        <f>NA()</f>
        <v>#N/A</v>
      </c>
      <c r="N29" s="20" t="e">
        <f>NA()</f>
        <v>#N/A</v>
      </c>
      <c r="O29" s="20" t="s">
        <v>41</v>
      </c>
      <c r="P29" s="20" t="e">
        <f>NA()</f>
        <v>#N/A</v>
      </c>
      <c r="Q29" s="20" t="s">
        <v>35</v>
      </c>
      <c r="R29" s="11" t="s">
        <v>33</v>
      </c>
      <c r="S29" s="11">
        <v>2022</v>
      </c>
      <c r="T29" s="20"/>
      <c r="U29" s="11"/>
      <c r="V29" s="11" t="s">
        <v>101</v>
      </c>
      <c r="W29" s="89"/>
      <c r="X29" s="10">
        <f t="shared" si="1"/>
        <v>-8</v>
      </c>
      <c r="Y29" s="11" t="e">
        <f t="shared" si="0"/>
        <v>#N/A</v>
      </c>
      <c r="Z29" s="11">
        <f t="shared" si="2"/>
        <v>4.8699200874595672</v>
      </c>
      <c r="AA29" s="11" t="e">
        <f t="shared" si="3"/>
        <v>#N/A</v>
      </c>
      <c r="AB29" s="11" t="e">
        <f t="shared" si="4"/>
        <v>#N/A</v>
      </c>
      <c r="AC29" s="11" t="e">
        <f t="shared" si="5"/>
        <v>#N/A</v>
      </c>
      <c r="AD29" s="11" t="e">
        <f t="shared" si="6"/>
        <v>#N/A</v>
      </c>
      <c r="AE29" s="11" t="e">
        <f t="shared" si="7"/>
        <v>#N/A</v>
      </c>
      <c r="AF29" s="11" t="e">
        <f t="shared" si="8"/>
        <v>#N/A</v>
      </c>
      <c r="AG29" s="11">
        <f t="shared" si="9"/>
        <v>-8</v>
      </c>
      <c r="AH29" s="11" t="e">
        <f t="shared" si="10"/>
        <v>#N/A</v>
      </c>
      <c r="AI29" s="11" t="e">
        <f t="shared" si="11"/>
        <v>#N/A</v>
      </c>
      <c r="AJ29" s="11" t="e">
        <f t="shared" si="12"/>
        <v>#N/A</v>
      </c>
      <c r="AK29" s="11" t="e">
        <f t="shared" si="13"/>
        <v>#N/A</v>
      </c>
      <c r="AL29" s="11" t="e">
        <f t="shared" si="14"/>
        <v>#N/A</v>
      </c>
      <c r="AM29" s="11" t="e">
        <f t="shared" si="15"/>
        <v>#N/A</v>
      </c>
      <c r="AN29" s="11" t="e">
        <f t="shared" si="16"/>
        <v>#N/A</v>
      </c>
      <c r="AO29" s="11" t="e">
        <f t="shared" si="17"/>
        <v>#N/A</v>
      </c>
      <c r="AP29" s="11" t="e">
        <f t="shared" si="18"/>
        <v>#N/A</v>
      </c>
      <c r="AQ29" s="11" t="e">
        <f t="shared" si="19"/>
        <v>#N/A</v>
      </c>
      <c r="AR29" s="11" t="e">
        <f t="shared" si="20"/>
        <v>#N/A</v>
      </c>
      <c r="AS29" s="11" t="e">
        <f t="shared" si="21"/>
        <v>#N/A</v>
      </c>
      <c r="AT29" s="11" t="e">
        <f t="shared" si="22"/>
        <v>#N/A</v>
      </c>
      <c r="AU29" s="11" t="e">
        <f t="shared" si="23"/>
        <v>#N/A</v>
      </c>
      <c r="AV29" s="11" t="e">
        <f t="shared" si="24"/>
        <v>#N/A</v>
      </c>
      <c r="AW29" s="11" t="e">
        <f t="shared" si="25"/>
        <v>#N/A</v>
      </c>
      <c r="AX29" s="11"/>
    </row>
    <row r="30" spans="1:50" x14ac:dyDescent="0.45">
      <c r="A30" s="20">
        <v>4</v>
      </c>
      <c r="B30" s="20" t="s">
        <v>49</v>
      </c>
      <c r="C30" s="83">
        <v>275</v>
      </c>
      <c r="D30" s="20">
        <v>2</v>
      </c>
      <c r="E30" s="20" t="s">
        <v>69</v>
      </c>
      <c r="F30" s="96" t="s">
        <v>85</v>
      </c>
      <c r="G30" s="20" t="e">
        <f>NA()</f>
        <v>#N/A</v>
      </c>
      <c r="H30" s="20" t="s">
        <v>79</v>
      </c>
      <c r="I30" s="20">
        <v>5.3323719669859386</v>
      </c>
      <c r="J30" s="20">
        <v>-8.5</v>
      </c>
      <c r="K30" s="20">
        <v>40</v>
      </c>
      <c r="L30" s="20" t="e">
        <f>NA()</f>
        <v>#N/A</v>
      </c>
      <c r="M30" s="20" t="e">
        <f>NA()</f>
        <v>#N/A</v>
      </c>
      <c r="N30" s="20" t="e">
        <f>NA()</f>
        <v>#N/A</v>
      </c>
      <c r="O30" s="20" t="s">
        <v>41</v>
      </c>
      <c r="P30" s="20" t="e">
        <f>NA()</f>
        <v>#N/A</v>
      </c>
      <c r="Q30" s="20" t="s">
        <v>35</v>
      </c>
      <c r="R30" s="11" t="s">
        <v>33</v>
      </c>
      <c r="S30" s="11">
        <v>2022</v>
      </c>
      <c r="T30" s="20"/>
      <c r="U30" s="11"/>
      <c r="V30" s="11" t="s">
        <v>101</v>
      </c>
      <c r="W30" s="89"/>
      <c r="X30" s="10">
        <f t="shared" si="1"/>
        <v>-8.5</v>
      </c>
      <c r="Y30" s="11" t="e">
        <f t="shared" si="0"/>
        <v>#N/A</v>
      </c>
      <c r="Z30" s="11">
        <f t="shared" si="2"/>
        <v>5.3323719669859386</v>
      </c>
      <c r="AA30" s="11" t="e">
        <f t="shared" si="3"/>
        <v>#N/A</v>
      </c>
      <c r="AB30" s="11" t="e">
        <f t="shared" si="4"/>
        <v>#N/A</v>
      </c>
      <c r="AC30" s="11" t="e">
        <f t="shared" si="5"/>
        <v>#N/A</v>
      </c>
      <c r="AD30" s="11" t="e">
        <f t="shared" si="6"/>
        <v>#N/A</v>
      </c>
      <c r="AE30" s="11" t="e">
        <f t="shared" si="7"/>
        <v>#N/A</v>
      </c>
      <c r="AF30" s="11" t="e">
        <f t="shared" si="8"/>
        <v>#N/A</v>
      </c>
      <c r="AG30" s="11">
        <f t="shared" si="9"/>
        <v>-8.5</v>
      </c>
      <c r="AH30" s="11" t="e">
        <f t="shared" si="10"/>
        <v>#N/A</v>
      </c>
      <c r="AI30" s="11" t="e">
        <f t="shared" si="11"/>
        <v>#N/A</v>
      </c>
      <c r="AJ30" s="11" t="e">
        <f t="shared" si="12"/>
        <v>#N/A</v>
      </c>
      <c r="AK30" s="11" t="e">
        <f t="shared" si="13"/>
        <v>#N/A</v>
      </c>
      <c r="AL30" s="11" t="e">
        <f t="shared" si="14"/>
        <v>#N/A</v>
      </c>
      <c r="AM30" s="11" t="e">
        <f t="shared" si="15"/>
        <v>#N/A</v>
      </c>
      <c r="AN30" s="11" t="e">
        <f t="shared" si="16"/>
        <v>#N/A</v>
      </c>
      <c r="AO30" s="11" t="e">
        <f t="shared" si="17"/>
        <v>#N/A</v>
      </c>
      <c r="AP30" s="11" t="e">
        <f t="shared" si="18"/>
        <v>#N/A</v>
      </c>
      <c r="AQ30" s="11" t="e">
        <f t="shared" si="19"/>
        <v>#N/A</v>
      </c>
      <c r="AR30" s="11" t="e">
        <f t="shared" si="20"/>
        <v>#N/A</v>
      </c>
      <c r="AS30" s="11" t="e">
        <f t="shared" si="21"/>
        <v>#N/A</v>
      </c>
      <c r="AT30" s="11" t="e">
        <f t="shared" si="22"/>
        <v>#N/A</v>
      </c>
      <c r="AU30" s="11" t="e">
        <f t="shared" si="23"/>
        <v>#N/A</v>
      </c>
      <c r="AV30" s="11" t="e">
        <f t="shared" si="24"/>
        <v>#N/A</v>
      </c>
      <c r="AW30" s="11" t="e">
        <f t="shared" si="25"/>
        <v>#N/A</v>
      </c>
      <c r="AX30" s="11"/>
    </row>
    <row r="31" spans="1:50" x14ac:dyDescent="0.45">
      <c r="A31" s="20">
        <v>4</v>
      </c>
      <c r="B31" s="20" t="s">
        <v>50</v>
      </c>
      <c r="C31" s="83">
        <v>330</v>
      </c>
      <c r="D31" s="11">
        <v>2</v>
      </c>
      <c r="E31" s="11" t="s">
        <v>70</v>
      </c>
      <c r="F31" s="96" t="s">
        <v>85</v>
      </c>
      <c r="G31" s="20" t="e">
        <f>NA()</f>
        <v>#N/A</v>
      </c>
      <c r="H31" s="11" t="s">
        <v>80</v>
      </c>
      <c r="I31" s="20">
        <v>5.7502850004166763</v>
      </c>
      <c r="J31" s="11">
        <v>-9</v>
      </c>
      <c r="K31" s="11">
        <v>40</v>
      </c>
      <c r="L31" s="20" t="e">
        <f>NA()</f>
        <v>#N/A</v>
      </c>
      <c r="M31" s="20" t="e">
        <f>NA()</f>
        <v>#N/A</v>
      </c>
      <c r="N31" s="20" t="e">
        <f>NA()</f>
        <v>#N/A</v>
      </c>
      <c r="O31" s="20" t="s">
        <v>41</v>
      </c>
      <c r="P31" s="20" t="e">
        <f>NA()</f>
        <v>#N/A</v>
      </c>
      <c r="Q31" s="20" t="s">
        <v>35</v>
      </c>
      <c r="R31" s="11" t="s">
        <v>33</v>
      </c>
      <c r="S31" s="11">
        <v>2022</v>
      </c>
      <c r="T31" s="20"/>
      <c r="U31" s="11"/>
      <c r="V31" s="11" t="s">
        <v>101</v>
      </c>
      <c r="W31" s="89"/>
      <c r="X31" s="10">
        <f t="shared" si="1"/>
        <v>-9</v>
      </c>
      <c r="Y31" s="11" t="e">
        <f t="shared" si="0"/>
        <v>#N/A</v>
      </c>
      <c r="Z31" s="11">
        <f t="shared" si="2"/>
        <v>5.7502850004166763</v>
      </c>
      <c r="AA31" s="11" t="e">
        <f t="shared" si="3"/>
        <v>#N/A</v>
      </c>
      <c r="AB31" s="11" t="e">
        <f t="shared" si="4"/>
        <v>#N/A</v>
      </c>
      <c r="AC31" s="11" t="e">
        <f t="shared" si="5"/>
        <v>#N/A</v>
      </c>
      <c r="AD31" s="11" t="e">
        <f t="shared" si="6"/>
        <v>#N/A</v>
      </c>
      <c r="AE31" s="11" t="e">
        <f t="shared" si="7"/>
        <v>#N/A</v>
      </c>
      <c r="AF31" s="11" t="e">
        <f t="shared" si="8"/>
        <v>#N/A</v>
      </c>
      <c r="AG31" s="11">
        <f t="shared" si="9"/>
        <v>-9</v>
      </c>
      <c r="AH31" s="11" t="e">
        <f t="shared" si="10"/>
        <v>#N/A</v>
      </c>
      <c r="AI31" s="11" t="e">
        <f t="shared" si="11"/>
        <v>#N/A</v>
      </c>
      <c r="AJ31" s="11" t="e">
        <f t="shared" si="12"/>
        <v>#N/A</v>
      </c>
      <c r="AK31" s="11" t="e">
        <f t="shared" si="13"/>
        <v>#N/A</v>
      </c>
      <c r="AL31" s="11" t="e">
        <f t="shared" si="14"/>
        <v>#N/A</v>
      </c>
      <c r="AM31" s="11" t="e">
        <f t="shared" si="15"/>
        <v>#N/A</v>
      </c>
      <c r="AN31" s="11" t="e">
        <f t="shared" si="16"/>
        <v>#N/A</v>
      </c>
      <c r="AO31" s="11" t="e">
        <f t="shared" si="17"/>
        <v>#N/A</v>
      </c>
      <c r="AP31" s="11" t="e">
        <f t="shared" si="18"/>
        <v>#N/A</v>
      </c>
      <c r="AQ31" s="11" t="e">
        <f t="shared" si="19"/>
        <v>#N/A</v>
      </c>
      <c r="AR31" s="11" t="e">
        <f t="shared" si="20"/>
        <v>#N/A</v>
      </c>
      <c r="AS31" s="11" t="e">
        <f t="shared" si="21"/>
        <v>#N/A</v>
      </c>
      <c r="AT31" s="11" t="e">
        <f t="shared" si="22"/>
        <v>#N/A</v>
      </c>
      <c r="AU31" s="11" t="e">
        <f t="shared" si="23"/>
        <v>#N/A</v>
      </c>
      <c r="AV31" s="11" t="e">
        <f t="shared" si="24"/>
        <v>#N/A</v>
      </c>
      <c r="AW31" s="11" t="e">
        <f t="shared" si="25"/>
        <v>#N/A</v>
      </c>
      <c r="AX31" s="11"/>
    </row>
    <row r="32" spans="1:50" x14ac:dyDescent="0.45">
      <c r="A32" s="20">
        <v>4</v>
      </c>
      <c r="B32" s="20" t="s">
        <v>51</v>
      </c>
      <c r="C32" s="83">
        <v>415</v>
      </c>
      <c r="D32" s="11">
        <v>2</v>
      </c>
      <c r="E32" s="11" t="s">
        <v>71</v>
      </c>
      <c r="F32" s="96" t="s">
        <v>86</v>
      </c>
      <c r="G32" s="20" t="e">
        <f>NA()</f>
        <v>#N/A</v>
      </c>
      <c r="H32" s="11" t="s">
        <v>81</v>
      </c>
      <c r="I32" s="20">
        <v>6.4819171240029281</v>
      </c>
      <c r="J32" s="11">
        <v>-9.5</v>
      </c>
      <c r="K32" s="11">
        <v>40</v>
      </c>
      <c r="L32" s="20" t="e">
        <f>NA()</f>
        <v>#N/A</v>
      </c>
      <c r="M32" s="20" t="e">
        <f>NA()</f>
        <v>#N/A</v>
      </c>
      <c r="N32" s="20" t="e">
        <f>NA()</f>
        <v>#N/A</v>
      </c>
      <c r="O32" s="20" t="s">
        <v>41</v>
      </c>
      <c r="P32" s="20" t="e">
        <f>NA()</f>
        <v>#N/A</v>
      </c>
      <c r="Q32" s="20" t="s">
        <v>35</v>
      </c>
      <c r="R32" s="11" t="s">
        <v>33</v>
      </c>
      <c r="S32" s="11">
        <v>2022</v>
      </c>
      <c r="T32" s="20"/>
      <c r="U32" s="11"/>
      <c r="V32" s="11" t="s">
        <v>101</v>
      </c>
      <c r="W32" s="89"/>
      <c r="X32" s="10">
        <f t="shared" si="1"/>
        <v>-9.5</v>
      </c>
      <c r="Y32" s="11" t="e">
        <f t="shared" si="0"/>
        <v>#N/A</v>
      </c>
      <c r="Z32" s="11">
        <f t="shared" si="2"/>
        <v>6.4819171240029281</v>
      </c>
      <c r="AA32" s="11" t="e">
        <f t="shared" si="3"/>
        <v>#N/A</v>
      </c>
      <c r="AB32" s="11" t="e">
        <f t="shared" si="4"/>
        <v>#N/A</v>
      </c>
      <c r="AC32" s="11" t="e">
        <f t="shared" si="5"/>
        <v>#N/A</v>
      </c>
      <c r="AD32" s="11" t="e">
        <f t="shared" si="6"/>
        <v>#N/A</v>
      </c>
      <c r="AE32" s="11" t="e">
        <f t="shared" si="7"/>
        <v>#N/A</v>
      </c>
      <c r="AF32" s="11" t="e">
        <f t="shared" si="8"/>
        <v>#N/A</v>
      </c>
      <c r="AG32" s="11">
        <f t="shared" si="9"/>
        <v>-9.5</v>
      </c>
      <c r="AH32" s="11" t="e">
        <f t="shared" si="10"/>
        <v>#N/A</v>
      </c>
      <c r="AI32" s="11" t="e">
        <f t="shared" si="11"/>
        <v>#N/A</v>
      </c>
      <c r="AJ32" s="11" t="e">
        <f t="shared" si="12"/>
        <v>#N/A</v>
      </c>
      <c r="AK32" s="11" t="e">
        <f t="shared" si="13"/>
        <v>#N/A</v>
      </c>
      <c r="AL32" s="11" t="e">
        <f t="shared" si="14"/>
        <v>#N/A</v>
      </c>
      <c r="AM32" s="11" t="e">
        <f t="shared" si="15"/>
        <v>#N/A</v>
      </c>
      <c r="AN32" s="11" t="e">
        <f t="shared" si="16"/>
        <v>#N/A</v>
      </c>
      <c r="AO32" s="11" t="e">
        <f t="shared" si="17"/>
        <v>#N/A</v>
      </c>
      <c r="AP32" s="11" t="e">
        <f t="shared" si="18"/>
        <v>#N/A</v>
      </c>
      <c r="AQ32" s="11" t="e">
        <f t="shared" si="19"/>
        <v>#N/A</v>
      </c>
      <c r="AR32" s="11" t="e">
        <f t="shared" si="20"/>
        <v>#N/A</v>
      </c>
      <c r="AS32" s="11" t="e">
        <f t="shared" si="21"/>
        <v>#N/A</v>
      </c>
      <c r="AT32" s="11" t="e">
        <f t="shared" si="22"/>
        <v>#N/A</v>
      </c>
      <c r="AU32" s="11" t="e">
        <f t="shared" si="23"/>
        <v>#N/A</v>
      </c>
      <c r="AV32" s="11" t="e">
        <f t="shared" si="24"/>
        <v>#N/A</v>
      </c>
      <c r="AW32" s="11" t="e">
        <f t="shared" si="25"/>
        <v>#N/A</v>
      </c>
      <c r="AX32" s="11"/>
    </row>
    <row r="33" spans="1:51" x14ac:dyDescent="0.45">
      <c r="A33" s="20">
        <v>4</v>
      </c>
      <c r="B33" s="20" t="s">
        <v>52</v>
      </c>
      <c r="C33" s="83">
        <v>500</v>
      </c>
      <c r="D33" s="11">
        <v>2</v>
      </c>
      <c r="E33" s="11" t="s">
        <v>72</v>
      </c>
      <c r="F33" s="96" t="s">
        <v>86</v>
      </c>
      <c r="G33" s="20" t="e">
        <f>NA()</f>
        <v>#N/A</v>
      </c>
      <c r="H33" s="11" t="s">
        <v>82</v>
      </c>
      <c r="I33" s="20">
        <v>7.1078827051331794</v>
      </c>
      <c r="J33" s="11">
        <v>-10</v>
      </c>
      <c r="K33" s="11">
        <v>40</v>
      </c>
      <c r="L33" s="20" t="e">
        <f>NA()</f>
        <v>#N/A</v>
      </c>
      <c r="M33" s="20" t="e">
        <f>NA()</f>
        <v>#N/A</v>
      </c>
      <c r="N33" s="20" t="e">
        <f>NA()</f>
        <v>#N/A</v>
      </c>
      <c r="O33" s="20" t="s">
        <v>41</v>
      </c>
      <c r="P33" s="20" t="e">
        <f>NA()</f>
        <v>#N/A</v>
      </c>
      <c r="Q33" s="20" t="s">
        <v>35</v>
      </c>
      <c r="R33" s="11" t="s">
        <v>33</v>
      </c>
      <c r="S33" s="11">
        <v>2022</v>
      </c>
      <c r="T33" s="20"/>
      <c r="U33" s="11"/>
      <c r="V33" s="11" t="s">
        <v>101</v>
      </c>
      <c r="W33" s="89"/>
      <c r="X33" s="10">
        <f t="shared" si="1"/>
        <v>-10</v>
      </c>
      <c r="Y33" s="11" t="e">
        <f t="shared" si="0"/>
        <v>#N/A</v>
      </c>
      <c r="Z33" s="11" t="e">
        <f t="shared" si="2"/>
        <v>#N/A</v>
      </c>
      <c r="AA33" s="11" t="e">
        <f t="shared" si="3"/>
        <v>#N/A</v>
      </c>
      <c r="AB33" s="11" t="e">
        <f t="shared" si="4"/>
        <v>#N/A</v>
      </c>
      <c r="AC33" s="11" t="e">
        <f t="shared" si="5"/>
        <v>#N/A</v>
      </c>
      <c r="AD33" s="11" t="e">
        <f t="shared" si="6"/>
        <v>#N/A</v>
      </c>
      <c r="AE33" s="11" t="e">
        <f t="shared" si="7"/>
        <v>#N/A</v>
      </c>
      <c r="AF33" s="11" t="e">
        <f t="shared" si="8"/>
        <v>#N/A</v>
      </c>
      <c r="AG33" s="11">
        <f t="shared" si="9"/>
        <v>-10</v>
      </c>
      <c r="AH33" s="11" t="e">
        <f t="shared" si="10"/>
        <v>#N/A</v>
      </c>
      <c r="AI33" s="11" t="e">
        <f t="shared" si="11"/>
        <v>#N/A</v>
      </c>
      <c r="AJ33" s="11" t="e">
        <f t="shared" si="12"/>
        <v>#N/A</v>
      </c>
      <c r="AK33" s="11" t="e">
        <f t="shared" si="13"/>
        <v>#N/A</v>
      </c>
      <c r="AL33" s="11" t="e">
        <f t="shared" si="14"/>
        <v>#N/A</v>
      </c>
      <c r="AM33" s="11" t="e">
        <f t="shared" si="15"/>
        <v>#N/A</v>
      </c>
      <c r="AN33" s="11" t="e">
        <f t="shared" si="16"/>
        <v>#N/A</v>
      </c>
      <c r="AO33" s="11" t="e">
        <f t="shared" si="17"/>
        <v>#N/A</v>
      </c>
      <c r="AP33" s="11" t="e">
        <f t="shared" si="18"/>
        <v>#N/A</v>
      </c>
      <c r="AQ33" s="11" t="e">
        <f t="shared" si="19"/>
        <v>#N/A</v>
      </c>
      <c r="AR33" s="11" t="e">
        <f t="shared" si="20"/>
        <v>#N/A</v>
      </c>
      <c r="AS33" s="11" t="e">
        <f t="shared" si="21"/>
        <v>#N/A</v>
      </c>
      <c r="AT33" s="11" t="e">
        <f t="shared" si="22"/>
        <v>#N/A</v>
      </c>
      <c r="AU33" s="11" t="e">
        <f t="shared" si="23"/>
        <v>#N/A</v>
      </c>
      <c r="AV33" s="11" t="e">
        <f t="shared" si="24"/>
        <v>#N/A</v>
      </c>
      <c r="AW33" s="11" t="e">
        <f t="shared" si="25"/>
        <v>#N/A</v>
      </c>
      <c r="AX33" s="11"/>
    </row>
    <row r="34" spans="1:51" x14ac:dyDescent="0.45">
      <c r="A34" s="20">
        <v>4</v>
      </c>
      <c r="B34" s="20" t="s">
        <v>53</v>
      </c>
      <c r="C34" s="83">
        <v>625</v>
      </c>
      <c r="D34" s="11">
        <v>2</v>
      </c>
      <c r="E34" s="11" t="s">
        <v>73</v>
      </c>
      <c r="F34" s="96" t="s">
        <v>86</v>
      </c>
      <c r="G34" s="20" t="e">
        <f>NA()</f>
        <v>#N/A</v>
      </c>
      <c r="H34" s="11" t="s">
        <v>83</v>
      </c>
      <c r="I34" s="20">
        <v>8.9743748444093185</v>
      </c>
      <c r="J34" s="11">
        <v>-11</v>
      </c>
      <c r="K34" s="11">
        <v>40</v>
      </c>
      <c r="L34" s="20" t="e">
        <f>NA()</f>
        <v>#N/A</v>
      </c>
      <c r="M34" s="20" t="e">
        <f>NA()</f>
        <v>#N/A</v>
      </c>
      <c r="N34" s="20" t="e">
        <f>NA()</f>
        <v>#N/A</v>
      </c>
      <c r="O34" s="20" t="s">
        <v>41</v>
      </c>
      <c r="P34" s="20" t="e">
        <f>NA()</f>
        <v>#N/A</v>
      </c>
      <c r="Q34" s="20" t="s">
        <v>35</v>
      </c>
      <c r="R34" s="11" t="s">
        <v>33</v>
      </c>
      <c r="S34" s="11">
        <v>2022</v>
      </c>
      <c r="T34" s="20"/>
      <c r="U34" s="11"/>
      <c r="V34" s="11" t="s">
        <v>101</v>
      </c>
      <c r="W34" s="89"/>
      <c r="X34" s="10">
        <f t="shared" si="1"/>
        <v>-11</v>
      </c>
      <c r="Y34" s="11" t="e">
        <f t="shared" si="0"/>
        <v>#N/A</v>
      </c>
      <c r="Z34" s="11" t="e">
        <f t="shared" si="2"/>
        <v>#N/A</v>
      </c>
      <c r="AA34" s="11" t="e">
        <f t="shared" si="3"/>
        <v>#N/A</v>
      </c>
      <c r="AB34" s="11" t="e">
        <f t="shared" si="4"/>
        <v>#N/A</v>
      </c>
      <c r="AC34" s="11" t="e">
        <f t="shared" si="5"/>
        <v>#N/A</v>
      </c>
      <c r="AD34" s="11" t="e">
        <f t="shared" si="6"/>
        <v>#N/A</v>
      </c>
      <c r="AE34" s="11" t="e">
        <f t="shared" si="7"/>
        <v>#N/A</v>
      </c>
      <c r="AF34" s="11" t="e">
        <f t="shared" si="8"/>
        <v>#N/A</v>
      </c>
      <c r="AG34" s="11">
        <f t="shared" si="9"/>
        <v>-11</v>
      </c>
      <c r="AH34" s="11" t="e">
        <f t="shared" si="10"/>
        <v>#N/A</v>
      </c>
      <c r="AI34" s="11" t="e">
        <f t="shared" si="11"/>
        <v>#N/A</v>
      </c>
      <c r="AJ34" s="11" t="e">
        <f t="shared" si="12"/>
        <v>#N/A</v>
      </c>
      <c r="AK34" s="11" t="e">
        <f t="shared" si="13"/>
        <v>#N/A</v>
      </c>
      <c r="AL34" s="11" t="e">
        <f t="shared" si="14"/>
        <v>#N/A</v>
      </c>
      <c r="AM34" s="11" t="e">
        <f t="shared" si="15"/>
        <v>#N/A</v>
      </c>
      <c r="AN34" s="11" t="e">
        <f t="shared" si="16"/>
        <v>#N/A</v>
      </c>
      <c r="AO34" s="11" t="e">
        <f t="shared" si="17"/>
        <v>#N/A</v>
      </c>
      <c r="AP34" s="11" t="e">
        <f t="shared" si="18"/>
        <v>#N/A</v>
      </c>
      <c r="AQ34" s="11" t="e">
        <f t="shared" si="19"/>
        <v>#N/A</v>
      </c>
      <c r="AR34" s="11" t="e">
        <f t="shared" si="20"/>
        <v>#N/A</v>
      </c>
      <c r="AS34" s="11" t="e">
        <f t="shared" si="21"/>
        <v>#N/A</v>
      </c>
      <c r="AT34" s="11" t="e">
        <f t="shared" si="22"/>
        <v>#N/A</v>
      </c>
      <c r="AU34" s="11" t="e">
        <f t="shared" si="23"/>
        <v>#N/A</v>
      </c>
      <c r="AV34" s="11" t="e">
        <f t="shared" si="24"/>
        <v>#N/A</v>
      </c>
      <c r="AW34" s="11" t="e">
        <f t="shared" si="25"/>
        <v>#N/A</v>
      </c>
      <c r="AX34" s="11"/>
    </row>
    <row r="35" spans="1:51" x14ac:dyDescent="0.45">
      <c r="A35" s="20">
        <v>4</v>
      </c>
      <c r="B35" s="20" t="s">
        <v>54</v>
      </c>
      <c r="C35" s="83">
        <v>750</v>
      </c>
      <c r="D35" s="11">
        <v>2</v>
      </c>
      <c r="E35" s="11" t="s">
        <v>74</v>
      </c>
      <c r="F35" s="96" t="s">
        <v>87</v>
      </c>
      <c r="G35" s="20" t="e">
        <f>NA()</f>
        <v>#N/A</v>
      </c>
      <c r="H35" s="11" t="s">
        <v>84</v>
      </c>
      <c r="I35" s="20">
        <v>14.291394597736085</v>
      </c>
      <c r="J35" s="11">
        <v>-15</v>
      </c>
      <c r="K35" s="11">
        <v>40</v>
      </c>
      <c r="L35" s="20" t="e">
        <f>NA()</f>
        <v>#N/A</v>
      </c>
      <c r="M35" s="20" t="e">
        <f>NA()</f>
        <v>#N/A</v>
      </c>
      <c r="N35" s="20" t="e">
        <f>NA()</f>
        <v>#N/A</v>
      </c>
      <c r="O35" s="20" t="s">
        <v>41</v>
      </c>
      <c r="P35" s="20" t="e">
        <f>NA()</f>
        <v>#N/A</v>
      </c>
      <c r="Q35" s="20" t="s">
        <v>35</v>
      </c>
      <c r="R35" s="11" t="s">
        <v>33</v>
      </c>
      <c r="S35" s="11">
        <v>2022</v>
      </c>
      <c r="T35" s="20"/>
      <c r="U35" s="11"/>
      <c r="V35" s="11" t="s">
        <v>101</v>
      </c>
      <c r="W35" s="89"/>
      <c r="X35" s="10">
        <f t="shared" si="1"/>
        <v>-15</v>
      </c>
      <c r="Y35" s="11" t="e">
        <f t="shared" si="0"/>
        <v>#N/A</v>
      </c>
      <c r="Z35" s="11" t="e">
        <f t="shared" si="2"/>
        <v>#N/A</v>
      </c>
      <c r="AA35" s="11" t="e">
        <f t="shared" si="3"/>
        <v>#N/A</v>
      </c>
      <c r="AB35" s="11" t="e">
        <f t="shared" si="4"/>
        <v>#N/A</v>
      </c>
      <c r="AC35" s="11" t="e">
        <f t="shared" si="5"/>
        <v>#N/A</v>
      </c>
      <c r="AD35" s="11" t="e">
        <f t="shared" si="6"/>
        <v>#N/A</v>
      </c>
      <c r="AE35" s="11" t="e">
        <f t="shared" si="7"/>
        <v>#N/A</v>
      </c>
      <c r="AF35" s="11" t="e">
        <f t="shared" si="8"/>
        <v>#N/A</v>
      </c>
      <c r="AG35" s="11">
        <f t="shared" si="9"/>
        <v>-15</v>
      </c>
      <c r="AH35" s="11" t="e">
        <f t="shared" si="10"/>
        <v>#N/A</v>
      </c>
      <c r="AI35" s="11" t="e">
        <f t="shared" si="11"/>
        <v>#N/A</v>
      </c>
      <c r="AJ35" s="11" t="e">
        <f t="shared" si="12"/>
        <v>#N/A</v>
      </c>
      <c r="AK35" s="11" t="e">
        <f t="shared" si="13"/>
        <v>#N/A</v>
      </c>
      <c r="AL35" s="11" t="e">
        <f t="shared" si="14"/>
        <v>#N/A</v>
      </c>
      <c r="AM35" s="11" t="e">
        <f t="shared" si="15"/>
        <v>#N/A</v>
      </c>
      <c r="AN35" s="11" t="e">
        <f t="shared" si="16"/>
        <v>#N/A</v>
      </c>
      <c r="AO35" s="11" t="e">
        <f t="shared" si="17"/>
        <v>#N/A</v>
      </c>
      <c r="AP35" s="11" t="e">
        <f t="shared" si="18"/>
        <v>#N/A</v>
      </c>
      <c r="AQ35" s="11" t="e">
        <f t="shared" si="19"/>
        <v>#N/A</v>
      </c>
      <c r="AR35" s="11" t="e">
        <f t="shared" si="20"/>
        <v>#N/A</v>
      </c>
      <c r="AS35" s="11" t="e">
        <f t="shared" si="21"/>
        <v>#N/A</v>
      </c>
      <c r="AT35" s="11" t="e">
        <f t="shared" si="22"/>
        <v>#N/A</v>
      </c>
      <c r="AU35" s="11" t="e">
        <f t="shared" si="23"/>
        <v>#N/A</v>
      </c>
      <c r="AV35" s="11" t="e">
        <f t="shared" si="24"/>
        <v>#N/A</v>
      </c>
      <c r="AW35" s="11" t="e">
        <f t="shared" si="25"/>
        <v>#N/A</v>
      </c>
      <c r="AX35" s="11"/>
    </row>
    <row r="36" spans="1:51" x14ac:dyDescent="0.45">
      <c r="A36" s="11">
        <v>4</v>
      </c>
      <c r="B36" s="11" t="s">
        <v>55</v>
      </c>
      <c r="C36" s="83">
        <v>925</v>
      </c>
      <c r="D36" s="11">
        <v>2</v>
      </c>
      <c r="E36" s="11" t="s">
        <v>88</v>
      </c>
      <c r="F36" s="96" t="s">
        <v>87</v>
      </c>
      <c r="G36" s="20" t="e">
        <f>NA()</f>
        <v>#N/A</v>
      </c>
      <c r="H36" s="11" t="s">
        <v>84</v>
      </c>
      <c r="I36" s="20">
        <v>14.291394597736085</v>
      </c>
      <c r="J36" s="11">
        <v>-20</v>
      </c>
      <c r="K36" s="11">
        <v>40</v>
      </c>
      <c r="L36" s="20" t="e">
        <f>NA()</f>
        <v>#N/A</v>
      </c>
      <c r="M36" s="20" t="e">
        <f>NA()</f>
        <v>#N/A</v>
      </c>
      <c r="N36" s="20" t="e">
        <f>NA()</f>
        <v>#N/A</v>
      </c>
      <c r="O36" s="20" t="s">
        <v>41</v>
      </c>
      <c r="P36" s="20" t="e">
        <f>NA()</f>
        <v>#N/A</v>
      </c>
      <c r="Q36" s="20" t="s">
        <v>35</v>
      </c>
      <c r="R36" s="11" t="s">
        <v>33</v>
      </c>
      <c r="S36" s="11">
        <v>2022</v>
      </c>
      <c r="T36" s="20"/>
      <c r="U36" s="11"/>
      <c r="V36" s="11" t="s">
        <v>101</v>
      </c>
      <c r="W36" s="89"/>
      <c r="X36" s="10">
        <f t="shared" si="1"/>
        <v>-20</v>
      </c>
      <c r="Y36" s="11" t="e">
        <f t="shared" si="0"/>
        <v>#N/A</v>
      </c>
      <c r="Z36" s="11" t="e">
        <f t="shared" si="2"/>
        <v>#N/A</v>
      </c>
      <c r="AA36" s="11" t="e">
        <f t="shared" si="3"/>
        <v>#N/A</v>
      </c>
      <c r="AB36" s="11" t="e">
        <f t="shared" si="4"/>
        <v>#N/A</v>
      </c>
      <c r="AC36" s="11" t="e">
        <f t="shared" si="5"/>
        <v>#N/A</v>
      </c>
      <c r="AD36" s="11" t="e">
        <f t="shared" si="6"/>
        <v>#N/A</v>
      </c>
      <c r="AE36" s="11" t="e">
        <f t="shared" si="7"/>
        <v>#N/A</v>
      </c>
      <c r="AF36" s="11" t="e">
        <f t="shared" si="8"/>
        <v>#N/A</v>
      </c>
      <c r="AG36" s="11">
        <f t="shared" si="9"/>
        <v>-20</v>
      </c>
      <c r="AH36" s="11" t="e">
        <f t="shared" si="10"/>
        <v>#N/A</v>
      </c>
      <c r="AI36" s="11" t="e">
        <f t="shared" si="11"/>
        <v>#N/A</v>
      </c>
      <c r="AJ36" s="11" t="e">
        <f t="shared" si="12"/>
        <v>#N/A</v>
      </c>
      <c r="AK36" s="11" t="e">
        <f t="shared" si="13"/>
        <v>#N/A</v>
      </c>
      <c r="AL36" s="11" t="e">
        <f t="shared" si="14"/>
        <v>#N/A</v>
      </c>
      <c r="AM36" s="11" t="e">
        <f t="shared" si="15"/>
        <v>#N/A</v>
      </c>
      <c r="AN36" s="11" t="e">
        <f t="shared" si="16"/>
        <v>#N/A</v>
      </c>
      <c r="AO36" s="11" t="e">
        <f t="shared" si="17"/>
        <v>#N/A</v>
      </c>
      <c r="AP36" s="11" t="e">
        <f t="shared" si="18"/>
        <v>#N/A</v>
      </c>
      <c r="AQ36" s="11" t="e">
        <f t="shared" si="19"/>
        <v>#N/A</v>
      </c>
      <c r="AR36" s="11" t="e">
        <f t="shared" si="20"/>
        <v>#N/A</v>
      </c>
      <c r="AS36" s="11" t="e">
        <f t="shared" si="21"/>
        <v>#N/A</v>
      </c>
      <c r="AT36" s="11" t="e">
        <f t="shared" si="22"/>
        <v>#N/A</v>
      </c>
      <c r="AU36" s="11" t="e">
        <f t="shared" si="23"/>
        <v>#N/A</v>
      </c>
      <c r="AV36" s="11" t="e">
        <f t="shared" si="24"/>
        <v>#N/A</v>
      </c>
      <c r="AW36" s="11" t="e">
        <f t="shared" si="25"/>
        <v>#N/A</v>
      </c>
      <c r="AX36" s="11"/>
    </row>
    <row r="37" spans="1:51" x14ac:dyDescent="0.45">
      <c r="A37" s="11">
        <v>4</v>
      </c>
      <c r="B37" s="11" t="s">
        <v>56</v>
      </c>
      <c r="C37" s="83">
        <v>1150</v>
      </c>
      <c r="D37" s="11">
        <v>2</v>
      </c>
      <c r="E37" s="11" t="s">
        <v>89</v>
      </c>
      <c r="F37" s="96" t="s">
        <v>87</v>
      </c>
      <c r="G37" s="20" t="e">
        <f>NA()</f>
        <v>#N/A</v>
      </c>
      <c r="H37" s="11" t="s">
        <v>90</v>
      </c>
      <c r="I37" s="20">
        <v>15.500173768634768</v>
      </c>
      <c r="J37" s="11">
        <v>-20</v>
      </c>
      <c r="K37" s="11">
        <v>40</v>
      </c>
      <c r="L37" s="20" t="e">
        <f>NA()</f>
        <v>#N/A</v>
      </c>
      <c r="M37" s="20" t="e">
        <f>NA()</f>
        <v>#N/A</v>
      </c>
      <c r="N37" s="20" t="e">
        <f>NA()</f>
        <v>#N/A</v>
      </c>
      <c r="O37" s="20" t="s">
        <v>41</v>
      </c>
      <c r="P37" s="20" t="e">
        <f>NA()</f>
        <v>#N/A</v>
      </c>
      <c r="Q37" s="20" t="s">
        <v>35</v>
      </c>
      <c r="R37" s="11" t="s">
        <v>33</v>
      </c>
      <c r="S37" s="11">
        <v>2022</v>
      </c>
      <c r="T37" s="20"/>
      <c r="U37" s="11"/>
      <c r="V37" s="11" t="s">
        <v>101</v>
      </c>
      <c r="W37" s="89"/>
      <c r="X37" s="10">
        <f t="shared" si="1"/>
        <v>-20</v>
      </c>
      <c r="Y37" s="11" t="e">
        <f t="shared" si="0"/>
        <v>#N/A</v>
      </c>
      <c r="Z37" s="11" t="e">
        <f t="shared" si="2"/>
        <v>#N/A</v>
      </c>
      <c r="AA37" s="11" t="e">
        <f t="shared" si="3"/>
        <v>#N/A</v>
      </c>
      <c r="AB37" s="11" t="e">
        <f t="shared" si="4"/>
        <v>#N/A</v>
      </c>
      <c r="AC37" s="11" t="e">
        <f t="shared" si="5"/>
        <v>#N/A</v>
      </c>
      <c r="AD37" s="11" t="e">
        <f t="shared" si="6"/>
        <v>#N/A</v>
      </c>
      <c r="AE37" s="11" t="e">
        <f t="shared" si="7"/>
        <v>#N/A</v>
      </c>
      <c r="AF37" s="11" t="e">
        <f t="shared" si="8"/>
        <v>#N/A</v>
      </c>
      <c r="AG37" s="11">
        <f t="shared" si="9"/>
        <v>-20</v>
      </c>
      <c r="AH37" s="11" t="e">
        <f t="shared" si="10"/>
        <v>#N/A</v>
      </c>
      <c r="AI37" s="11" t="e">
        <f t="shared" si="11"/>
        <v>#N/A</v>
      </c>
      <c r="AJ37" s="11" t="e">
        <f t="shared" si="12"/>
        <v>#N/A</v>
      </c>
      <c r="AK37" s="11" t="e">
        <f t="shared" si="13"/>
        <v>#N/A</v>
      </c>
      <c r="AL37" s="11" t="e">
        <f t="shared" si="14"/>
        <v>#N/A</v>
      </c>
      <c r="AM37" s="11" t="e">
        <f t="shared" si="15"/>
        <v>#N/A</v>
      </c>
      <c r="AN37" s="11" t="e">
        <f t="shared" si="16"/>
        <v>#N/A</v>
      </c>
      <c r="AO37" s="11" t="e">
        <f t="shared" si="17"/>
        <v>#N/A</v>
      </c>
      <c r="AP37" s="11" t="e">
        <f t="shared" si="18"/>
        <v>#N/A</v>
      </c>
      <c r="AQ37" s="11" t="e">
        <f t="shared" si="19"/>
        <v>#N/A</v>
      </c>
      <c r="AR37" s="11" t="e">
        <f t="shared" si="20"/>
        <v>#N/A</v>
      </c>
      <c r="AS37" s="11" t="e">
        <f t="shared" si="21"/>
        <v>#N/A</v>
      </c>
      <c r="AT37" s="11" t="e">
        <f t="shared" si="22"/>
        <v>#N/A</v>
      </c>
      <c r="AU37" s="11" t="e">
        <f t="shared" si="23"/>
        <v>#N/A</v>
      </c>
      <c r="AV37" s="11" t="e">
        <f t="shared" si="24"/>
        <v>#N/A</v>
      </c>
      <c r="AW37" s="11" t="e">
        <f t="shared" si="25"/>
        <v>#N/A</v>
      </c>
      <c r="AX37" s="11"/>
    </row>
    <row r="38" spans="1:51" x14ac:dyDescent="0.45">
      <c r="A38" s="11"/>
      <c r="B38" s="11"/>
      <c r="C38" s="11"/>
      <c r="D38" s="11"/>
      <c r="E38" s="11"/>
      <c r="F38" s="11"/>
      <c r="G38" s="20"/>
      <c r="H38" s="11"/>
      <c r="I38" s="11"/>
      <c r="J38" s="11"/>
      <c r="K38" s="11"/>
      <c r="L38" s="20"/>
      <c r="M38" s="20"/>
      <c r="N38" s="20"/>
      <c r="O38" s="11"/>
      <c r="P38" s="20"/>
      <c r="Q38" s="20"/>
      <c r="R38" s="11"/>
      <c r="S38" s="11"/>
      <c r="T38" s="11"/>
      <c r="U38" s="11"/>
      <c r="V38" s="11"/>
      <c r="W38" s="89"/>
      <c r="X38" s="10"/>
      <c r="Y38" s="11"/>
      <c r="Z38" s="11" t="e">
        <f t="shared" si="2"/>
        <v>#N/A</v>
      </c>
      <c r="AA38" s="11" t="e">
        <f t="shared" si="3"/>
        <v>#N/A</v>
      </c>
      <c r="AB38" s="11" t="e">
        <f t="shared" si="4"/>
        <v>#N/A</v>
      </c>
      <c r="AC38" s="11" t="e">
        <f t="shared" si="5"/>
        <v>#N/A</v>
      </c>
      <c r="AD38" s="11" t="e">
        <f t="shared" si="6"/>
        <v>#N/A</v>
      </c>
      <c r="AE38" s="11" t="e">
        <f t="shared" si="7"/>
        <v>#N/A</v>
      </c>
      <c r="AF38" s="11" t="e">
        <f t="shared" si="8"/>
        <v>#N/A</v>
      </c>
      <c r="AG38" s="11" t="e">
        <f t="shared" si="9"/>
        <v>#N/A</v>
      </c>
      <c r="AH38" s="11" t="e">
        <f t="shared" si="10"/>
        <v>#N/A</v>
      </c>
      <c r="AI38" s="11" t="e">
        <f t="shared" si="11"/>
        <v>#N/A</v>
      </c>
      <c r="AJ38" s="11" t="e">
        <f t="shared" si="12"/>
        <v>#N/A</v>
      </c>
      <c r="AK38" s="11" t="e">
        <f t="shared" si="13"/>
        <v>#N/A</v>
      </c>
      <c r="AL38" s="11" t="e">
        <f t="shared" si="14"/>
        <v>#N/A</v>
      </c>
      <c r="AM38" s="11" t="e">
        <f t="shared" si="15"/>
        <v>#N/A</v>
      </c>
      <c r="AN38" s="11" t="e">
        <f t="shared" si="16"/>
        <v>#N/A</v>
      </c>
      <c r="AO38" s="11" t="e">
        <f t="shared" si="17"/>
        <v>#N/A</v>
      </c>
      <c r="AP38" s="11" t="e">
        <f t="shared" si="18"/>
        <v>#N/A</v>
      </c>
      <c r="AQ38" s="11" t="e">
        <f t="shared" si="19"/>
        <v>#N/A</v>
      </c>
      <c r="AR38" s="11" t="e">
        <f t="shared" si="20"/>
        <v>#N/A</v>
      </c>
      <c r="AS38" s="11" t="e">
        <f t="shared" si="21"/>
        <v>#N/A</v>
      </c>
      <c r="AT38" s="11" t="e">
        <f t="shared" si="22"/>
        <v>#N/A</v>
      </c>
      <c r="AU38" s="11" t="e">
        <f t="shared" si="23"/>
        <v>#N/A</v>
      </c>
      <c r="AV38" s="11" t="e">
        <f t="shared" si="24"/>
        <v>#N/A</v>
      </c>
      <c r="AW38" s="11" t="e">
        <f t="shared" si="25"/>
        <v>#N/A</v>
      </c>
      <c r="AX38" s="11"/>
    </row>
    <row r="39" spans="1:51" x14ac:dyDescent="0.45">
      <c r="A39" s="83">
        <v>5</v>
      </c>
      <c r="B39" s="83" t="s">
        <v>524</v>
      </c>
      <c r="C39" s="83">
        <v>308</v>
      </c>
      <c r="D39" s="83">
        <v>1</v>
      </c>
      <c r="E39" s="97">
        <v>300</v>
      </c>
      <c r="F39" s="83">
        <v>-22</v>
      </c>
      <c r="G39" s="98">
        <v>1.0999999999999999E-18</v>
      </c>
      <c r="H39" s="83" t="e">
        <f>NA()</f>
        <v>#N/A</v>
      </c>
      <c r="I39" s="83" t="e">
        <f>NA()</f>
        <v>#N/A</v>
      </c>
      <c r="J39" s="83" t="e">
        <f t="shared" ref="F39:R50" si="26">NA()</f>
        <v>#N/A</v>
      </c>
      <c r="K39" s="41">
        <v>11</v>
      </c>
      <c r="L39" s="83" t="e">
        <f t="shared" si="26"/>
        <v>#N/A</v>
      </c>
      <c r="M39" s="83" t="e">
        <f t="shared" si="26"/>
        <v>#N/A</v>
      </c>
      <c r="N39" s="83" t="e">
        <f t="shared" si="26"/>
        <v>#N/A</v>
      </c>
      <c r="O39" s="83" t="s">
        <v>115</v>
      </c>
      <c r="P39" s="83" t="e">
        <f t="shared" ref="O39:P54" si="27">NA()</f>
        <v>#N/A</v>
      </c>
      <c r="Q39" s="83" t="s">
        <v>116</v>
      </c>
      <c r="R39" s="83" t="s">
        <v>525</v>
      </c>
      <c r="S39" s="83">
        <v>2018</v>
      </c>
      <c r="T39" s="55"/>
      <c r="U39" s="23"/>
      <c r="V39" s="11" t="s">
        <v>101</v>
      </c>
      <c r="W39" s="107"/>
      <c r="X39" s="22" t="e">
        <f t="shared" ref="X39:X50" si="28">IF(ISERROR(SEARCH("*Japan*",R39)),J39,NA())</f>
        <v>#N/A</v>
      </c>
      <c r="Y39" s="23" t="e">
        <f t="shared" ref="Y39:Y50" si="29">IF(ISERROR(SEARCH("*Japan*",R39)),NA(),J39)</f>
        <v>#N/A</v>
      </c>
      <c r="Z39" s="11" t="e">
        <f t="shared" si="2"/>
        <v>#N/A</v>
      </c>
      <c r="AA39" s="11" t="e">
        <f t="shared" si="3"/>
        <v>#N/A</v>
      </c>
      <c r="AB39" s="11" t="e">
        <f t="shared" si="4"/>
        <v>#N/A</v>
      </c>
      <c r="AC39" s="11" t="e">
        <f t="shared" si="5"/>
        <v>#N/A</v>
      </c>
      <c r="AD39" s="11" t="e">
        <f t="shared" si="6"/>
        <v>#N/A</v>
      </c>
      <c r="AE39" s="11" t="e">
        <f t="shared" si="7"/>
        <v>#N/A</v>
      </c>
      <c r="AF39" s="11" t="e">
        <f t="shared" si="8"/>
        <v>#N/A</v>
      </c>
      <c r="AG39" s="11" t="e">
        <f t="shared" si="9"/>
        <v>#N/A</v>
      </c>
      <c r="AH39" s="11" t="e">
        <f t="shared" si="10"/>
        <v>#N/A</v>
      </c>
      <c r="AI39" s="11" t="e">
        <f t="shared" si="11"/>
        <v>#N/A</v>
      </c>
      <c r="AJ39" s="11" t="e">
        <f t="shared" si="12"/>
        <v>#N/A</v>
      </c>
      <c r="AK39" s="11" t="e">
        <f t="shared" si="13"/>
        <v>#N/A</v>
      </c>
      <c r="AL39" s="11" t="e">
        <f t="shared" si="14"/>
        <v>#N/A</v>
      </c>
      <c r="AM39" s="11" t="e">
        <f t="shared" si="15"/>
        <v>#N/A</v>
      </c>
      <c r="AN39" s="11" t="e">
        <f t="shared" si="16"/>
        <v>#N/A</v>
      </c>
      <c r="AO39" s="11" t="e">
        <f t="shared" si="17"/>
        <v>#N/A</v>
      </c>
      <c r="AP39" s="11" t="e">
        <f t="shared" si="18"/>
        <v>#N/A</v>
      </c>
      <c r="AQ39" s="11" t="e">
        <f t="shared" si="19"/>
        <v>#N/A</v>
      </c>
      <c r="AR39" s="11" t="e">
        <f t="shared" si="20"/>
        <v>#N/A</v>
      </c>
      <c r="AS39" s="11" t="e">
        <f t="shared" si="21"/>
        <v>#N/A</v>
      </c>
      <c r="AT39" s="11" t="e">
        <f t="shared" si="22"/>
        <v>#N/A</v>
      </c>
      <c r="AU39" s="11" t="e">
        <f t="shared" si="23"/>
        <v>#N/A</v>
      </c>
      <c r="AV39" s="11" t="e">
        <f t="shared" si="24"/>
        <v>#N/A</v>
      </c>
      <c r="AW39" s="11" t="e">
        <f t="shared" si="25"/>
        <v>#N/A</v>
      </c>
      <c r="AX39" s="23"/>
    </row>
    <row r="40" spans="1:51" x14ac:dyDescent="0.45">
      <c r="A40" s="20">
        <v>6</v>
      </c>
      <c r="B40" s="20">
        <v>275</v>
      </c>
      <c r="C40" s="20">
        <v>275</v>
      </c>
      <c r="D40" s="20">
        <v>2</v>
      </c>
      <c r="E40" s="99">
        <v>137.5</v>
      </c>
      <c r="F40" s="20">
        <v>4.8</v>
      </c>
      <c r="G40" s="76" t="e">
        <f>NA()</f>
        <v>#N/A</v>
      </c>
      <c r="H40" s="76" t="e">
        <f>NA()</f>
        <v>#N/A</v>
      </c>
      <c r="I40" s="20"/>
      <c r="J40" s="20">
        <v>-8.5</v>
      </c>
      <c r="K40" s="20">
        <v>40</v>
      </c>
      <c r="L40" s="20" t="e">
        <f t="shared" si="26"/>
        <v>#N/A</v>
      </c>
      <c r="M40" s="20">
        <v>0</v>
      </c>
      <c r="N40" s="20" t="e">
        <f t="shared" si="26"/>
        <v>#N/A</v>
      </c>
      <c r="O40" s="20" t="s">
        <v>117</v>
      </c>
      <c r="P40" s="20" t="e">
        <f t="shared" si="27"/>
        <v>#N/A</v>
      </c>
      <c r="Q40" s="20" t="s">
        <v>116</v>
      </c>
      <c r="R40" s="20" t="s">
        <v>118</v>
      </c>
      <c r="S40" s="20">
        <v>2022</v>
      </c>
      <c r="T40" s="20" t="s">
        <v>119</v>
      </c>
      <c r="U40" s="11"/>
      <c r="V40" s="11" t="s">
        <v>101</v>
      </c>
      <c r="W40" s="89"/>
      <c r="X40" s="10">
        <f t="shared" si="28"/>
        <v>-8.5</v>
      </c>
      <c r="Y40" s="11" t="e">
        <f t="shared" si="29"/>
        <v>#N/A</v>
      </c>
      <c r="Z40" s="11" t="e">
        <f t="shared" si="2"/>
        <v>#N/A</v>
      </c>
      <c r="AA40" s="11" t="e">
        <f t="shared" si="3"/>
        <v>#N/A</v>
      </c>
      <c r="AB40" s="11" t="e">
        <f t="shared" si="4"/>
        <v>#N/A</v>
      </c>
      <c r="AC40" s="11" t="e">
        <f t="shared" si="5"/>
        <v>#N/A</v>
      </c>
      <c r="AD40" s="11" t="e">
        <f t="shared" si="6"/>
        <v>#N/A</v>
      </c>
      <c r="AE40" s="11" t="e">
        <f t="shared" si="7"/>
        <v>#N/A</v>
      </c>
      <c r="AF40" s="11" t="e">
        <f t="shared" si="8"/>
        <v>#N/A</v>
      </c>
      <c r="AG40" s="11" t="e">
        <f t="shared" si="9"/>
        <v>#N/A</v>
      </c>
      <c r="AH40" s="11" t="e">
        <f t="shared" si="10"/>
        <v>#N/A</v>
      </c>
      <c r="AI40" s="11" t="e">
        <f t="shared" si="11"/>
        <v>#N/A</v>
      </c>
      <c r="AJ40" s="11" t="e">
        <f t="shared" si="12"/>
        <v>#N/A</v>
      </c>
      <c r="AK40" s="11" t="e">
        <f t="shared" si="13"/>
        <v>#N/A</v>
      </c>
      <c r="AL40" s="11" t="e">
        <f t="shared" si="14"/>
        <v>#N/A</v>
      </c>
      <c r="AM40" s="11" t="e">
        <f t="shared" si="15"/>
        <v>#N/A</v>
      </c>
      <c r="AN40" s="11" t="e">
        <f t="shared" si="16"/>
        <v>#N/A</v>
      </c>
      <c r="AO40" s="11" t="e">
        <f t="shared" si="17"/>
        <v>#N/A</v>
      </c>
      <c r="AP40" s="11" t="e">
        <f t="shared" si="18"/>
        <v>#N/A</v>
      </c>
      <c r="AQ40" s="11" t="e">
        <f t="shared" si="19"/>
        <v>#N/A</v>
      </c>
      <c r="AR40" s="11" t="e">
        <f t="shared" si="20"/>
        <v>#N/A</v>
      </c>
      <c r="AS40" s="11" t="e">
        <f t="shared" si="21"/>
        <v>#N/A</v>
      </c>
      <c r="AT40" s="11" t="e">
        <f t="shared" si="22"/>
        <v>#N/A</v>
      </c>
      <c r="AU40" s="11" t="e">
        <f t="shared" si="23"/>
        <v>#N/A</v>
      </c>
      <c r="AV40" s="11" t="e">
        <f t="shared" si="24"/>
        <v>#N/A</v>
      </c>
      <c r="AW40" s="11" t="e">
        <f t="shared" si="25"/>
        <v>#N/A</v>
      </c>
      <c r="AX40" s="11"/>
      <c r="AY40" s="24"/>
    </row>
    <row r="41" spans="1:51" x14ac:dyDescent="0.45">
      <c r="A41" s="20">
        <v>7</v>
      </c>
      <c r="B41" s="20">
        <v>330</v>
      </c>
      <c r="C41" s="20">
        <v>330</v>
      </c>
      <c r="D41" s="20">
        <v>2</v>
      </c>
      <c r="E41" s="99">
        <v>165</v>
      </c>
      <c r="F41" s="20">
        <v>4.8</v>
      </c>
      <c r="G41" s="76" t="e">
        <f>NA()</f>
        <v>#N/A</v>
      </c>
      <c r="H41" s="76" t="e">
        <f>NA()</f>
        <v>#N/A</v>
      </c>
      <c r="I41" s="20"/>
      <c r="J41" s="20">
        <v>-9</v>
      </c>
      <c r="K41" s="20">
        <v>40</v>
      </c>
      <c r="L41" s="20" t="e">
        <f t="shared" si="26"/>
        <v>#N/A</v>
      </c>
      <c r="M41" s="20">
        <v>0</v>
      </c>
      <c r="N41" s="20" t="e">
        <f t="shared" si="26"/>
        <v>#N/A</v>
      </c>
      <c r="O41" s="20" t="s">
        <v>117</v>
      </c>
      <c r="P41" s="20" t="e">
        <f t="shared" si="27"/>
        <v>#N/A</v>
      </c>
      <c r="Q41" s="20" t="s">
        <v>116</v>
      </c>
      <c r="R41" s="20" t="s">
        <v>118</v>
      </c>
      <c r="S41" s="20">
        <v>2022</v>
      </c>
      <c r="T41" s="20" t="s">
        <v>119</v>
      </c>
      <c r="U41" s="11"/>
      <c r="V41" s="11" t="s">
        <v>101</v>
      </c>
      <c r="W41" s="89"/>
      <c r="X41" s="10">
        <f t="shared" si="28"/>
        <v>-9</v>
      </c>
      <c r="Y41" s="11" t="e">
        <f t="shared" si="29"/>
        <v>#N/A</v>
      </c>
      <c r="Z41" s="11" t="e">
        <f t="shared" si="2"/>
        <v>#N/A</v>
      </c>
      <c r="AA41" s="11" t="e">
        <f t="shared" si="3"/>
        <v>#N/A</v>
      </c>
      <c r="AB41" s="11" t="e">
        <f t="shared" si="4"/>
        <v>#N/A</v>
      </c>
      <c r="AC41" s="11" t="e">
        <f t="shared" si="5"/>
        <v>#N/A</v>
      </c>
      <c r="AD41" s="11" t="e">
        <f t="shared" si="6"/>
        <v>#N/A</v>
      </c>
      <c r="AE41" s="11" t="e">
        <f t="shared" si="7"/>
        <v>#N/A</v>
      </c>
      <c r="AF41" s="11" t="e">
        <f t="shared" si="8"/>
        <v>#N/A</v>
      </c>
      <c r="AG41" s="11" t="e">
        <f t="shared" si="9"/>
        <v>#N/A</v>
      </c>
      <c r="AH41" s="11" t="e">
        <f t="shared" si="10"/>
        <v>#N/A</v>
      </c>
      <c r="AI41" s="11" t="e">
        <f t="shared" si="11"/>
        <v>#N/A</v>
      </c>
      <c r="AJ41" s="11" t="e">
        <f t="shared" si="12"/>
        <v>#N/A</v>
      </c>
      <c r="AK41" s="11" t="e">
        <f t="shared" si="13"/>
        <v>#N/A</v>
      </c>
      <c r="AL41" s="11" t="e">
        <f t="shared" si="14"/>
        <v>#N/A</v>
      </c>
      <c r="AM41" s="11" t="e">
        <f t="shared" si="15"/>
        <v>#N/A</v>
      </c>
      <c r="AN41" s="11" t="e">
        <f t="shared" si="16"/>
        <v>#N/A</v>
      </c>
      <c r="AO41" s="11" t="e">
        <f t="shared" si="17"/>
        <v>#N/A</v>
      </c>
      <c r="AP41" s="11" t="e">
        <f t="shared" si="18"/>
        <v>#N/A</v>
      </c>
      <c r="AQ41" s="11" t="e">
        <f t="shared" si="19"/>
        <v>#N/A</v>
      </c>
      <c r="AR41" s="11" t="e">
        <f t="shared" si="20"/>
        <v>#N/A</v>
      </c>
      <c r="AS41" s="11" t="e">
        <f t="shared" si="21"/>
        <v>#N/A</v>
      </c>
      <c r="AT41" s="11" t="e">
        <f t="shared" si="22"/>
        <v>#N/A</v>
      </c>
      <c r="AU41" s="11" t="e">
        <f t="shared" si="23"/>
        <v>#N/A</v>
      </c>
      <c r="AV41" s="11" t="e">
        <f t="shared" si="24"/>
        <v>#N/A</v>
      </c>
      <c r="AW41" s="11" t="e">
        <f t="shared" si="25"/>
        <v>#N/A</v>
      </c>
      <c r="AX41" s="11"/>
    </row>
    <row r="42" spans="1:51" x14ac:dyDescent="0.45">
      <c r="A42" s="20">
        <v>8</v>
      </c>
      <c r="B42" s="20">
        <v>415</v>
      </c>
      <c r="C42" s="20">
        <v>415</v>
      </c>
      <c r="D42" s="20">
        <v>2</v>
      </c>
      <c r="E42" s="99">
        <v>207.5</v>
      </c>
      <c r="F42" s="20">
        <v>5.7</v>
      </c>
      <c r="G42" s="76" t="e">
        <f>NA()</f>
        <v>#N/A</v>
      </c>
      <c r="H42" s="76" t="e">
        <f>NA()</f>
        <v>#N/A</v>
      </c>
      <c r="I42" s="20"/>
      <c r="J42" s="20">
        <v>-9.5</v>
      </c>
      <c r="K42" s="20">
        <v>40</v>
      </c>
      <c r="L42" s="20" t="e">
        <f t="shared" si="26"/>
        <v>#N/A</v>
      </c>
      <c r="M42" s="20">
        <v>0</v>
      </c>
      <c r="N42" s="20" t="e">
        <f t="shared" si="26"/>
        <v>#N/A</v>
      </c>
      <c r="O42" s="20" t="s">
        <v>117</v>
      </c>
      <c r="P42" s="20" t="e">
        <f t="shared" si="27"/>
        <v>#N/A</v>
      </c>
      <c r="Q42" s="20" t="s">
        <v>116</v>
      </c>
      <c r="R42" s="20" t="s">
        <v>118</v>
      </c>
      <c r="S42" s="20">
        <v>2022</v>
      </c>
      <c r="T42" s="20" t="s">
        <v>119</v>
      </c>
      <c r="U42" s="11"/>
      <c r="V42" s="11" t="s">
        <v>101</v>
      </c>
      <c r="W42" s="89"/>
      <c r="X42" s="10">
        <f t="shared" si="28"/>
        <v>-9.5</v>
      </c>
      <c r="Y42" s="11" t="e">
        <f t="shared" si="29"/>
        <v>#N/A</v>
      </c>
      <c r="Z42" s="11" t="e">
        <f t="shared" si="2"/>
        <v>#N/A</v>
      </c>
      <c r="AA42" s="11" t="e">
        <f t="shared" si="3"/>
        <v>#N/A</v>
      </c>
      <c r="AB42" s="11" t="e">
        <f t="shared" si="4"/>
        <v>#N/A</v>
      </c>
      <c r="AC42" s="11" t="e">
        <f t="shared" si="5"/>
        <v>#N/A</v>
      </c>
      <c r="AD42" s="11" t="e">
        <f t="shared" si="6"/>
        <v>#N/A</v>
      </c>
      <c r="AE42" s="11" t="e">
        <f t="shared" si="7"/>
        <v>#N/A</v>
      </c>
      <c r="AF42" s="11" t="e">
        <f t="shared" si="8"/>
        <v>#N/A</v>
      </c>
      <c r="AG42" s="11" t="e">
        <f t="shared" si="9"/>
        <v>#N/A</v>
      </c>
      <c r="AH42" s="11" t="e">
        <f t="shared" si="10"/>
        <v>#N/A</v>
      </c>
      <c r="AI42" s="11" t="e">
        <f t="shared" si="11"/>
        <v>#N/A</v>
      </c>
      <c r="AJ42" s="11" t="e">
        <f t="shared" si="12"/>
        <v>#N/A</v>
      </c>
      <c r="AK42" s="11" t="e">
        <f t="shared" si="13"/>
        <v>#N/A</v>
      </c>
      <c r="AL42" s="11" t="e">
        <f t="shared" si="14"/>
        <v>#N/A</v>
      </c>
      <c r="AM42" s="11" t="e">
        <f t="shared" si="15"/>
        <v>#N/A</v>
      </c>
      <c r="AN42" s="11" t="e">
        <f t="shared" si="16"/>
        <v>#N/A</v>
      </c>
      <c r="AO42" s="11" t="e">
        <f t="shared" si="17"/>
        <v>#N/A</v>
      </c>
      <c r="AP42" s="11" t="e">
        <f t="shared" si="18"/>
        <v>#N/A</v>
      </c>
      <c r="AQ42" s="11" t="e">
        <f t="shared" si="19"/>
        <v>#N/A</v>
      </c>
      <c r="AR42" s="11" t="e">
        <f t="shared" si="20"/>
        <v>#N/A</v>
      </c>
      <c r="AS42" s="11" t="e">
        <f t="shared" si="21"/>
        <v>#N/A</v>
      </c>
      <c r="AT42" s="11" t="e">
        <f t="shared" si="22"/>
        <v>#N/A</v>
      </c>
      <c r="AU42" s="11" t="e">
        <f t="shared" si="23"/>
        <v>#N/A</v>
      </c>
      <c r="AV42" s="11" t="e">
        <f t="shared" si="24"/>
        <v>#N/A</v>
      </c>
      <c r="AW42" s="11" t="e">
        <f t="shared" si="25"/>
        <v>#N/A</v>
      </c>
      <c r="AX42" s="11"/>
    </row>
    <row r="43" spans="1:51" x14ac:dyDescent="0.45">
      <c r="A43" s="20">
        <v>9</v>
      </c>
      <c r="B43" s="20">
        <v>240</v>
      </c>
      <c r="C43" s="20">
        <v>240</v>
      </c>
      <c r="D43" s="20">
        <v>1</v>
      </c>
      <c r="E43" s="99">
        <v>240</v>
      </c>
      <c r="F43" s="20">
        <v>-32</v>
      </c>
      <c r="G43" s="76" t="e">
        <f>NA()</f>
        <v>#N/A</v>
      </c>
      <c r="H43" s="76" t="e">
        <f>NA()</f>
        <v>#N/A</v>
      </c>
      <c r="I43" s="20"/>
      <c r="J43" s="20">
        <v>-39.799999999999997</v>
      </c>
      <c r="K43" s="20">
        <v>0.47499999999999998</v>
      </c>
      <c r="L43" s="20" t="e">
        <f t="shared" si="26"/>
        <v>#N/A</v>
      </c>
      <c r="M43" s="20" t="e">
        <f t="shared" si="26"/>
        <v>#N/A</v>
      </c>
      <c r="N43" s="20" t="s">
        <v>120</v>
      </c>
      <c r="O43" s="100" t="s">
        <v>121</v>
      </c>
      <c r="P43" s="20" t="s">
        <v>108</v>
      </c>
      <c r="Q43" s="20" t="s">
        <v>116</v>
      </c>
      <c r="R43" s="20" t="s">
        <v>122</v>
      </c>
      <c r="S43" s="20">
        <v>2019</v>
      </c>
      <c r="T43" s="20"/>
      <c r="U43" s="11"/>
      <c r="V43" s="11" t="s">
        <v>101</v>
      </c>
      <c r="W43" s="89"/>
      <c r="X43" s="10">
        <f t="shared" si="28"/>
        <v>-39.799999999999997</v>
      </c>
      <c r="Y43" s="11" t="e">
        <f t="shared" si="29"/>
        <v>#N/A</v>
      </c>
      <c r="Z43" s="11" t="e">
        <f t="shared" si="2"/>
        <v>#N/A</v>
      </c>
      <c r="AA43" s="11" t="e">
        <f t="shared" si="3"/>
        <v>#N/A</v>
      </c>
      <c r="AB43" s="11" t="e">
        <f t="shared" si="4"/>
        <v>#N/A</v>
      </c>
      <c r="AC43" s="11" t="e">
        <f t="shared" si="5"/>
        <v>#N/A</v>
      </c>
      <c r="AD43" s="11" t="e">
        <f t="shared" si="6"/>
        <v>#N/A</v>
      </c>
      <c r="AE43" s="11" t="e">
        <f t="shared" si="7"/>
        <v>#N/A</v>
      </c>
      <c r="AF43" s="11" t="e">
        <f t="shared" si="8"/>
        <v>#N/A</v>
      </c>
      <c r="AG43" s="11" t="e">
        <f t="shared" si="9"/>
        <v>#N/A</v>
      </c>
      <c r="AH43" s="11" t="e">
        <f t="shared" si="10"/>
        <v>#N/A</v>
      </c>
      <c r="AI43" s="11" t="e">
        <f t="shared" si="11"/>
        <v>#N/A</v>
      </c>
      <c r="AJ43" s="11">
        <f t="shared" si="12"/>
        <v>-39.799999999999997</v>
      </c>
      <c r="AK43" s="11" t="e">
        <f t="shared" si="13"/>
        <v>#N/A</v>
      </c>
      <c r="AL43" s="11" t="e">
        <f t="shared" si="14"/>
        <v>#N/A</v>
      </c>
      <c r="AM43" s="11" t="e">
        <f t="shared" si="15"/>
        <v>#N/A</v>
      </c>
      <c r="AN43" s="11" t="e">
        <f t="shared" si="16"/>
        <v>#N/A</v>
      </c>
      <c r="AO43" s="11" t="e">
        <f t="shared" si="17"/>
        <v>#N/A</v>
      </c>
      <c r="AP43" s="11" t="e">
        <f t="shared" si="18"/>
        <v>#N/A</v>
      </c>
      <c r="AQ43" s="11" t="e">
        <f t="shared" si="19"/>
        <v>#N/A</v>
      </c>
      <c r="AR43" s="11" t="e">
        <f t="shared" si="20"/>
        <v>#N/A</v>
      </c>
      <c r="AS43" s="11" t="e">
        <f t="shared" si="21"/>
        <v>#N/A</v>
      </c>
      <c r="AT43" s="11" t="e">
        <f t="shared" si="22"/>
        <v>#N/A</v>
      </c>
      <c r="AU43" s="11" t="e">
        <f t="shared" si="23"/>
        <v>#N/A</v>
      </c>
      <c r="AV43" s="11" t="e">
        <f t="shared" si="24"/>
        <v>#N/A</v>
      </c>
      <c r="AW43" s="11" t="e">
        <f t="shared" si="25"/>
        <v>#N/A</v>
      </c>
      <c r="AX43" s="11"/>
    </row>
    <row r="44" spans="1:51" x14ac:dyDescent="0.45">
      <c r="A44" s="20">
        <v>10</v>
      </c>
      <c r="B44" s="20">
        <v>290</v>
      </c>
      <c r="C44" s="20">
        <v>290</v>
      </c>
      <c r="D44" s="20">
        <v>1</v>
      </c>
      <c r="E44" s="99">
        <v>270</v>
      </c>
      <c r="F44" s="20" t="e">
        <f t="shared" si="26"/>
        <v>#N/A</v>
      </c>
      <c r="G44" s="76" t="e">
        <f>NA()</f>
        <v>#N/A</v>
      </c>
      <c r="H44" s="76" t="e">
        <f>NA()</f>
        <v>#N/A</v>
      </c>
      <c r="I44" s="20"/>
      <c r="J44" s="20">
        <v>-15</v>
      </c>
      <c r="K44" s="20">
        <v>32</v>
      </c>
      <c r="L44" s="20" t="e">
        <f t="shared" si="26"/>
        <v>#N/A</v>
      </c>
      <c r="M44" s="20">
        <v>4.4000000000000004</v>
      </c>
      <c r="N44" s="20" t="e">
        <f t="shared" si="26"/>
        <v>#N/A</v>
      </c>
      <c r="O44" s="20" t="s">
        <v>117</v>
      </c>
      <c r="P44" s="20" t="e">
        <f t="shared" si="27"/>
        <v>#N/A</v>
      </c>
      <c r="Q44" s="20" t="s">
        <v>116</v>
      </c>
      <c r="R44" s="20" t="s">
        <v>123</v>
      </c>
      <c r="S44" s="20">
        <v>2020</v>
      </c>
      <c r="T44" s="20"/>
      <c r="U44" s="11"/>
      <c r="V44" s="11" t="s">
        <v>101</v>
      </c>
      <c r="W44" s="89"/>
      <c r="X44" s="10" t="e">
        <f t="shared" si="28"/>
        <v>#N/A</v>
      </c>
      <c r="Y44" s="11">
        <f t="shared" si="29"/>
        <v>-15</v>
      </c>
      <c r="Z44" s="11" t="e">
        <f t="shared" si="2"/>
        <v>#N/A</v>
      </c>
      <c r="AA44" s="11" t="e">
        <f t="shared" si="3"/>
        <v>#N/A</v>
      </c>
      <c r="AB44" s="11" t="e">
        <f t="shared" si="4"/>
        <v>#N/A</v>
      </c>
      <c r="AC44" s="11" t="e">
        <f t="shared" si="5"/>
        <v>#N/A</v>
      </c>
      <c r="AD44" s="11" t="e">
        <f t="shared" si="6"/>
        <v>#N/A</v>
      </c>
      <c r="AE44" s="11" t="e">
        <f t="shared" si="7"/>
        <v>#N/A</v>
      </c>
      <c r="AF44" s="11" t="e">
        <f t="shared" si="8"/>
        <v>#N/A</v>
      </c>
      <c r="AG44" s="11" t="e">
        <f t="shared" si="9"/>
        <v>#N/A</v>
      </c>
      <c r="AH44" s="11" t="e">
        <f t="shared" si="10"/>
        <v>#N/A</v>
      </c>
      <c r="AI44" s="11" t="e">
        <f t="shared" si="11"/>
        <v>#N/A</v>
      </c>
      <c r="AJ44" s="11" t="e">
        <f t="shared" si="12"/>
        <v>#N/A</v>
      </c>
      <c r="AK44" s="11" t="e">
        <f t="shared" si="13"/>
        <v>#N/A</v>
      </c>
      <c r="AL44" s="11" t="e">
        <f t="shared" si="14"/>
        <v>#N/A</v>
      </c>
      <c r="AM44" s="11" t="e">
        <f t="shared" si="15"/>
        <v>#N/A</v>
      </c>
      <c r="AN44" s="11" t="e">
        <f t="shared" si="16"/>
        <v>#N/A</v>
      </c>
      <c r="AO44" s="11" t="e">
        <f t="shared" si="17"/>
        <v>#N/A</v>
      </c>
      <c r="AP44" s="11" t="e">
        <f t="shared" si="18"/>
        <v>#N/A</v>
      </c>
      <c r="AQ44" s="11" t="e">
        <f t="shared" si="19"/>
        <v>#N/A</v>
      </c>
      <c r="AR44" s="11" t="e">
        <f t="shared" si="20"/>
        <v>#N/A</v>
      </c>
      <c r="AS44" s="11" t="e">
        <f t="shared" si="21"/>
        <v>#N/A</v>
      </c>
      <c r="AT44" s="11" t="e">
        <f t="shared" si="22"/>
        <v>#N/A</v>
      </c>
      <c r="AU44" s="11" t="e">
        <f t="shared" si="23"/>
        <v>#N/A</v>
      </c>
      <c r="AV44" s="11" t="e">
        <f t="shared" si="24"/>
        <v>#N/A</v>
      </c>
      <c r="AW44" s="11" t="e">
        <f t="shared" si="25"/>
        <v>#N/A</v>
      </c>
      <c r="AX44" s="11"/>
    </row>
    <row r="45" spans="1:51" x14ac:dyDescent="0.45">
      <c r="A45" s="20">
        <v>11</v>
      </c>
      <c r="B45" s="20">
        <v>400</v>
      </c>
      <c r="C45" s="20">
        <v>400</v>
      </c>
      <c r="D45" s="20">
        <v>2</v>
      </c>
      <c r="E45" s="99">
        <v>200</v>
      </c>
      <c r="F45" s="20">
        <v>-2</v>
      </c>
      <c r="G45" s="76" t="e">
        <f>NA()</f>
        <v>#N/A</v>
      </c>
      <c r="H45" s="76" t="e">
        <f>NA()</f>
        <v>#N/A</v>
      </c>
      <c r="I45" s="20">
        <v>8.5</v>
      </c>
      <c r="J45" s="20">
        <v>-7</v>
      </c>
      <c r="K45" s="20">
        <v>70</v>
      </c>
      <c r="L45" s="20" t="e">
        <f t="shared" si="26"/>
        <v>#N/A</v>
      </c>
      <c r="M45" s="20" t="e">
        <f t="shared" si="26"/>
        <v>#N/A</v>
      </c>
      <c r="N45" s="20" t="s">
        <v>124</v>
      </c>
      <c r="O45" s="20" t="s">
        <v>117</v>
      </c>
      <c r="P45" s="20" t="e">
        <f t="shared" si="27"/>
        <v>#N/A</v>
      </c>
      <c r="Q45" s="20" t="s">
        <v>101</v>
      </c>
      <c r="R45" s="20" t="s">
        <v>126</v>
      </c>
      <c r="S45" s="20">
        <v>2021</v>
      </c>
      <c r="T45" s="20"/>
      <c r="U45" s="11"/>
      <c r="V45" s="11" t="s">
        <v>101</v>
      </c>
      <c r="W45" s="89"/>
      <c r="X45" s="10">
        <f t="shared" si="28"/>
        <v>-7</v>
      </c>
      <c r="Y45" s="11" t="e">
        <f t="shared" si="29"/>
        <v>#N/A</v>
      </c>
      <c r="Z45" s="11" t="e">
        <f t="shared" si="2"/>
        <v>#N/A</v>
      </c>
      <c r="AA45" s="11" t="e">
        <f t="shared" si="3"/>
        <v>#N/A</v>
      </c>
      <c r="AB45" s="11" t="e">
        <f t="shared" si="4"/>
        <v>#N/A</v>
      </c>
      <c r="AC45" s="11" t="e">
        <f t="shared" si="5"/>
        <v>#N/A</v>
      </c>
      <c r="AD45" s="11" t="e">
        <f t="shared" si="6"/>
        <v>#N/A</v>
      </c>
      <c r="AE45" s="11" t="e">
        <f t="shared" si="7"/>
        <v>#N/A</v>
      </c>
      <c r="AF45" s="11" t="e">
        <f t="shared" si="8"/>
        <v>#N/A</v>
      </c>
      <c r="AG45" s="11" t="e">
        <f t="shared" si="9"/>
        <v>#N/A</v>
      </c>
      <c r="AH45" s="11" t="e">
        <f t="shared" si="10"/>
        <v>#N/A</v>
      </c>
      <c r="AI45" s="11" t="e">
        <f t="shared" si="11"/>
        <v>#N/A</v>
      </c>
      <c r="AJ45" s="11" t="e">
        <f t="shared" si="12"/>
        <v>#N/A</v>
      </c>
      <c r="AK45" s="11" t="e">
        <f t="shared" si="13"/>
        <v>#N/A</v>
      </c>
      <c r="AL45" s="11" t="e">
        <f t="shared" si="14"/>
        <v>#N/A</v>
      </c>
      <c r="AM45" s="11" t="e">
        <f t="shared" si="15"/>
        <v>#N/A</v>
      </c>
      <c r="AN45" s="11" t="e">
        <f t="shared" si="16"/>
        <v>#N/A</v>
      </c>
      <c r="AO45" s="11" t="e">
        <f t="shared" si="17"/>
        <v>#N/A</v>
      </c>
      <c r="AP45" s="11" t="e">
        <f t="shared" si="18"/>
        <v>#N/A</v>
      </c>
      <c r="AQ45" s="11" t="e">
        <f t="shared" si="19"/>
        <v>#N/A</v>
      </c>
      <c r="AR45" s="11" t="e">
        <f t="shared" si="20"/>
        <v>#N/A</v>
      </c>
      <c r="AS45" s="11" t="e">
        <f t="shared" si="21"/>
        <v>#N/A</v>
      </c>
      <c r="AT45" s="11" t="e">
        <f t="shared" si="22"/>
        <v>#N/A</v>
      </c>
      <c r="AU45" s="11" t="e">
        <f t="shared" si="23"/>
        <v>#N/A</v>
      </c>
      <c r="AV45" s="11" t="e">
        <f t="shared" si="24"/>
        <v>#N/A</v>
      </c>
      <c r="AW45" s="11" t="e">
        <f t="shared" si="25"/>
        <v>#N/A</v>
      </c>
      <c r="AX45" s="11"/>
    </row>
    <row r="46" spans="1:51" x14ac:dyDescent="0.45">
      <c r="A46" s="20">
        <v>12</v>
      </c>
      <c r="B46" s="20">
        <v>230</v>
      </c>
      <c r="C46" s="20">
        <v>230</v>
      </c>
      <c r="D46" s="20">
        <v>1</v>
      </c>
      <c r="E46" s="99">
        <v>230</v>
      </c>
      <c r="F46" s="20"/>
      <c r="G46" s="76" t="e">
        <f>NA()</f>
        <v>#N/A</v>
      </c>
      <c r="H46" s="76" t="e">
        <f>NA()</f>
        <v>#N/A</v>
      </c>
      <c r="I46" s="20">
        <v>14</v>
      </c>
      <c r="J46" s="20">
        <v>8</v>
      </c>
      <c r="K46" s="20">
        <v>26</v>
      </c>
      <c r="L46" s="20" t="e">
        <f t="shared" si="26"/>
        <v>#N/A</v>
      </c>
      <c r="M46" s="20">
        <v>0.55000000000000004</v>
      </c>
      <c r="N46" s="20" t="e">
        <f t="shared" si="26"/>
        <v>#N/A</v>
      </c>
      <c r="O46" s="100" t="s">
        <v>127</v>
      </c>
      <c r="P46" s="20" t="e">
        <f t="shared" si="27"/>
        <v>#N/A</v>
      </c>
      <c r="Q46" s="20" t="s">
        <v>101</v>
      </c>
      <c r="R46" s="20" t="s">
        <v>128</v>
      </c>
      <c r="S46" s="20">
        <v>2019</v>
      </c>
      <c r="T46" s="20"/>
      <c r="U46" s="11"/>
      <c r="V46" s="11" t="s">
        <v>101</v>
      </c>
      <c r="W46" s="89"/>
      <c r="X46" s="10">
        <f t="shared" si="28"/>
        <v>8</v>
      </c>
      <c r="Y46" s="11" t="e">
        <f t="shared" si="29"/>
        <v>#N/A</v>
      </c>
      <c r="Z46" s="11" t="e">
        <f t="shared" si="2"/>
        <v>#N/A</v>
      </c>
      <c r="AA46" s="11" t="e">
        <f t="shared" si="3"/>
        <v>#N/A</v>
      </c>
      <c r="AB46" s="11">
        <f t="shared" si="4"/>
        <v>14</v>
      </c>
      <c r="AC46" s="11" t="e">
        <f t="shared" si="5"/>
        <v>#N/A</v>
      </c>
      <c r="AD46" s="11" t="e">
        <f t="shared" si="6"/>
        <v>#N/A</v>
      </c>
      <c r="AE46" s="11" t="e">
        <f t="shared" si="7"/>
        <v>#N/A</v>
      </c>
      <c r="AF46" s="11" t="e">
        <f t="shared" si="8"/>
        <v>#N/A</v>
      </c>
      <c r="AG46" s="11" t="e">
        <f t="shared" si="9"/>
        <v>#N/A</v>
      </c>
      <c r="AH46" s="11" t="e">
        <f t="shared" si="10"/>
        <v>#N/A</v>
      </c>
      <c r="AI46" s="11">
        <f t="shared" si="11"/>
        <v>8</v>
      </c>
      <c r="AJ46" s="11" t="e">
        <f t="shared" si="12"/>
        <v>#N/A</v>
      </c>
      <c r="AK46" s="11" t="e">
        <f t="shared" si="13"/>
        <v>#N/A</v>
      </c>
      <c r="AL46" s="11" t="e">
        <f t="shared" si="14"/>
        <v>#N/A</v>
      </c>
      <c r="AM46" s="11" t="e">
        <f t="shared" si="15"/>
        <v>#N/A</v>
      </c>
      <c r="AN46" s="11" t="e">
        <f t="shared" si="16"/>
        <v>#N/A</v>
      </c>
      <c r="AO46" s="11">
        <f t="shared" si="17"/>
        <v>14</v>
      </c>
      <c r="AP46" s="11" t="e">
        <f t="shared" si="18"/>
        <v>#N/A</v>
      </c>
      <c r="AQ46" s="11" t="e">
        <f t="shared" si="19"/>
        <v>#N/A</v>
      </c>
      <c r="AR46" s="11" t="e">
        <f t="shared" si="20"/>
        <v>#N/A</v>
      </c>
      <c r="AS46" s="11" t="e">
        <f t="shared" si="21"/>
        <v>#N/A</v>
      </c>
      <c r="AT46" s="11" t="e">
        <f t="shared" si="22"/>
        <v>#N/A</v>
      </c>
      <c r="AU46" s="11" t="e">
        <f t="shared" si="23"/>
        <v>#N/A</v>
      </c>
      <c r="AV46" s="11" t="e">
        <f t="shared" si="24"/>
        <v>#N/A</v>
      </c>
      <c r="AW46" s="11" t="e">
        <f t="shared" si="25"/>
        <v>#N/A</v>
      </c>
      <c r="AX46" s="11"/>
    </row>
    <row r="47" spans="1:51" x14ac:dyDescent="0.45">
      <c r="A47" s="20">
        <v>13</v>
      </c>
      <c r="B47" s="20">
        <v>290</v>
      </c>
      <c r="C47" s="20">
        <v>290</v>
      </c>
      <c r="D47" s="20">
        <v>1</v>
      </c>
      <c r="E47" s="99">
        <v>301.8</v>
      </c>
      <c r="F47" s="20" t="e">
        <f t="shared" si="26"/>
        <v>#N/A</v>
      </c>
      <c r="G47" s="76" t="e">
        <f>NA()</f>
        <v>#N/A</v>
      </c>
      <c r="H47" s="76" t="e">
        <f>NA()</f>
        <v>#N/A</v>
      </c>
      <c r="I47" s="20">
        <v>27</v>
      </c>
      <c r="J47" s="20">
        <v>-19</v>
      </c>
      <c r="K47" s="20">
        <v>26.5</v>
      </c>
      <c r="L47" s="20" t="e">
        <f t="shared" si="26"/>
        <v>#N/A</v>
      </c>
      <c r="M47" s="20">
        <v>0.65</v>
      </c>
      <c r="N47" s="20" t="s">
        <v>129</v>
      </c>
      <c r="O47" s="20" t="s">
        <v>130</v>
      </c>
      <c r="P47" s="20" t="e">
        <f t="shared" si="27"/>
        <v>#N/A</v>
      </c>
      <c r="Q47" s="20" t="s">
        <v>101</v>
      </c>
      <c r="R47" s="20" t="s">
        <v>131</v>
      </c>
      <c r="S47" s="20">
        <v>2017</v>
      </c>
      <c r="T47" s="20"/>
      <c r="U47" s="11" t="s">
        <v>652</v>
      </c>
      <c r="V47" s="11" t="s">
        <v>101</v>
      </c>
      <c r="W47" s="89"/>
      <c r="X47" s="10" t="e">
        <f t="shared" si="28"/>
        <v>#N/A</v>
      </c>
      <c r="Y47" s="11">
        <f t="shared" si="29"/>
        <v>-19</v>
      </c>
      <c r="Z47" s="11" t="e">
        <f t="shared" si="2"/>
        <v>#N/A</v>
      </c>
      <c r="AA47" s="11" t="e">
        <f t="shared" si="3"/>
        <v>#N/A</v>
      </c>
      <c r="AB47" s="11" t="e">
        <f t="shared" si="4"/>
        <v>#N/A</v>
      </c>
      <c r="AC47" s="11">
        <f t="shared" si="5"/>
        <v>27</v>
      </c>
      <c r="AD47" s="11" t="e">
        <f t="shared" si="6"/>
        <v>#N/A</v>
      </c>
      <c r="AE47" s="11" t="e">
        <f t="shared" si="7"/>
        <v>#N/A</v>
      </c>
      <c r="AF47" s="11" t="e">
        <f t="shared" si="8"/>
        <v>#N/A</v>
      </c>
      <c r="AG47" s="11" t="e">
        <f t="shared" si="9"/>
        <v>#N/A</v>
      </c>
      <c r="AH47" s="11" t="e">
        <f t="shared" si="10"/>
        <v>#N/A</v>
      </c>
      <c r="AI47" s="11" t="e">
        <f t="shared" si="11"/>
        <v>#N/A</v>
      </c>
      <c r="AJ47" s="11">
        <f t="shared" si="12"/>
        <v>-19</v>
      </c>
      <c r="AK47" s="11" t="e">
        <f t="shared" si="13"/>
        <v>#N/A</v>
      </c>
      <c r="AL47" s="11" t="e">
        <f t="shared" si="14"/>
        <v>#N/A</v>
      </c>
      <c r="AM47" s="11" t="e">
        <f t="shared" si="15"/>
        <v>#N/A</v>
      </c>
      <c r="AN47" s="11" t="e">
        <f t="shared" si="16"/>
        <v>#N/A</v>
      </c>
      <c r="AO47" s="11" t="e">
        <f t="shared" si="17"/>
        <v>#N/A</v>
      </c>
      <c r="AP47" s="11" t="e">
        <f t="shared" si="18"/>
        <v>#N/A</v>
      </c>
      <c r="AQ47" s="11">
        <f t="shared" si="19"/>
        <v>27</v>
      </c>
      <c r="AR47" s="11" t="e">
        <f t="shared" si="20"/>
        <v>#N/A</v>
      </c>
      <c r="AS47" s="11" t="e">
        <f t="shared" si="21"/>
        <v>#N/A</v>
      </c>
      <c r="AT47" s="11" t="e">
        <f t="shared" si="22"/>
        <v>#N/A</v>
      </c>
      <c r="AU47" s="11" t="e">
        <f t="shared" si="23"/>
        <v>#N/A</v>
      </c>
      <c r="AV47" s="11" t="e">
        <f t="shared" si="24"/>
        <v>#N/A</v>
      </c>
      <c r="AW47" s="11" t="e">
        <f t="shared" si="25"/>
        <v>#N/A</v>
      </c>
      <c r="AX47" s="11"/>
    </row>
    <row r="48" spans="1:51" x14ac:dyDescent="0.45">
      <c r="A48" s="20">
        <v>14</v>
      </c>
      <c r="B48" s="20">
        <v>266</v>
      </c>
      <c r="C48" s="20">
        <v>266</v>
      </c>
      <c r="D48" s="20">
        <v>1</v>
      </c>
      <c r="E48" s="99">
        <v>266</v>
      </c>
      <c r="F48" s="20" t="e">
        <f t="shared" si="26"/>
        <v>#N/A</v>
      </c>
      <c r="G48" s="76" t="e">
        <f>NA()</f>
        <v>#N/A</v>
      </c>
      <c r="H48" s="76" t="e">
        <f>NA()</f>
        <v>#N/A</v>
      </c>
      <c r="I48" s="20">
        <v>22.9</v>
      </c>
      <c r="J48" s="20">
        <v>2</v>
      </c>
      <c r="K48" s="20">
        <v>20</v>
      </c>
      <c r="L48" s="20" t="e">
        <f t="shared" si="26"/>
        <v>#N/A</v>
      </c>
      <c r="M48" s="20" t="e">
        <f t="shared" si="26"/>
        <v>#N/A</v>
      </c>
      <c r="N48" s="20" t="s">
        <v>132</v>
      </c>
      <c r="O48" s="20" t="s">
        <v>130</v>
      </c>
      <c r="P48" s="20" t="e">
        <f t="shared" si="27"/>
        <v>#N/A</v>
      </c>
      <c r="Q48" s="20" t="s">
        <v>101</v>
      </c>
      <c r="R48" s="20" t="s">
        <v>131</v>
      </c>
      <c r="S48" s="20">
        <v>2019</v>
      </c>
      <c r="T48" s="20"/>
      <c r="U48" s="11" t="s">
        <v>652</v>
      </c>
      <c r="V48" s="11" t="s">
        <v>101</v>
      </c>
      <c r="W48" s="89"/>
      <c r="X48" s="10" t="e">
        <f t="shared" si="28"/>
        <v>#N/A</v>
      </c>
      <c r="Y48" s="11">
        <f t="shared" si="29"/>
        <v>2</v>
      </c>
      <c r="Z48" s="11" t="e">
        <f t="shared" si="2"/>
        <v>#N/A</v>
      </c>
      <c r="AA48" s="11" t="e">
        <f t="shared" si="3"/>
        <v>#N/A</v>
      </c>
      <c r="AB48" s="11" t="e">
        <f t="shared" si="4"/>
        <v>#N/A</v>
      </c>
      <c r="AC48" s="11">
        <f t="shared" si="5"/>
        <v>22.9</v>
      </c>
      <c r="AD48" s="11" t="e">
        <f t="shared" si="6"/>
        <v>#N/A</v>
      </c>
      <c r="AE48" s="11" t="e">
        <f t="shared" si="7"/>
        <v>#N/A</v>
      </c>
      <c r="AF48" s="11" t="e">
        <f t="shared" si="8"/>
        <v>#N/A</v>
      </c>
      <c r="AG48" s="11" t="e">
        <f t="shared" si="9"/>
        <v>#N/A</v>
      </c>
      <c r="AH48" s="11" t="e">
        <f t="shared" si="10"/>
        <v>#N/A</v>
      </c>
      <c r="AI48" s="11" t="e">
        <f t="shared" si="11"/>
        <v>#N/A</v>
      </c>
      <c r="AJ48" s="11">
        <f t="shared" si="12"/>
        <v>2</v>
      </c>
      <c r="AK48" s="11" t="e">
        <f t="shared" si="13"/>
        <v>#N/A</v>
      </c>
      <c r="AL48" s="11" t="e">
        <f t="shared" si="14"/>
        <v>#N/A</v>
      </c>
      <c r="AM48" s="11" t="e">
        <f t="shared" si="15"/>
        <v>#N/A</v>
      </c>
      <c r="AN48" s="11" t="e">
        <f t="shared" si="16"/>
        <v>#N/A</v>
      </c>
      <c r="AO48" s="11" t="e">
        <f t="shared" si="17"/>
        <v>#N/A</v>
      </c>
      <c r="AP48" s="11" t="e">
        <f t="shared" si="18"/>
        <v>#N/A</v>
      </c>
      <c r="AQ48" s="11">
        <f t="shared" si="19"/>
        <v>22.9</v>
      </c>
      <c r="AR48" s="11" t="e">
        <f t="shared" si="20"/>
        <v>#N/A</v>
      </c>
      <c r="AS48" s="11" t="e">
        <f t="shared" si="21"/>
        <v>#N/A</v>
      </c>
      <c r="AT48" s="11" t="e">
        <f t="shared" si="22"/>
        <v>#N/A</v>
      </c>
      <c r="AU48" s="11" t="e">
        <f t="shared" si="23"/>
        <v>#N/A</v>
      </c>
      <c r="AV48" s="11" t="e">
        <f t="shared" si="24"/>
        <v>#N/A</v>
      </c>
      <c r="AW48" s="11" t="e">
        <f t="shared" si="25"/>
        <v>#N/A</v>
      </c>
      <c r="AX48" s="11"/>
    </row>
    <row r="49" spans="1:51" x14ac:dyDescent="0.45">
      <c r="A49" s="20">
        <v>15</v>
      </c>
      <c r="B49" s="20">
        <v>240</v>
      </c>
      <c r="C49" s="20">
        <v>240</v>
      </c>
      <c r="D49" s="20">
        <v>1</v>
      </c>
      <c r="E49" s="99">
        <v>240</v>
      </c>
      <c r="F49" s="20" t="e">
        <f t="shared" si="26"/>
        <v>#N/A</v>
      </c>
      <c r="G49" s="76" t="e">
        <f>NA()</f>
        <v>#N/A</v>
      </c>
      <c r="H49" s="76" t="e">
        <f>NA()</f>
        <v>#N/A</v>
      </c>
      <c r="I49" s="20">
        <v>26.5</v>
      </c>
      <c r="J49" s="20">
        <v>32</v>
      </c>
      <c r="K49" s="20">
        <v>55</v>
      </c>
      <c r="L49" s="20">
        <v>-28.5</v>
      </c>
      <c r="M49" s="20">
        <v>0.57499999999999996</v>
      </c>
      <c r="N49" s="20" t="s">
        <v>133</v>
      </c>
      <c r="O49" s="20" t="s">
        <v>134</v>
      </c>
      <c r="P49" s="20" t="e">
        <f t="shared" si="27"/>
        <v>#N/A</v>
      </c>
      <c r="Q49" s="20" t="s">
        <v>101</v>
      </c>
      <c r="R49" s="20" t="s">
        <v>128</v>
      </c>
      <c r="S49" s="20">
        <v>2018</v>
      </c>
      <c r="T49" s="20"/>
      <c r="U49" s="11" t="s">
        <v>652</v>
      </c>
      <c r="V49" s="11" t="s">
        <v>101</v>
      </c>
      <c r="W49" s="89"/>
      <c r="X49" s="10">
        <f t="shared" si="28"/>
        <v>32</v>
      </c>
      <c r="Y49" s="11" t="e">
        <f t="shared" si="29"/>
        <v>#N/A</v>
      </c>
      <c r="Z49" s="11" t="e">
        <f t="shared" si="2"/>
        <v>#N/A</v>
      </c>
      <c r="AA49" s="11" t="e">
        <f t="shared" si="3"/>
        <v>#N/A</v>
      </c>
      <c r="AB49" s="11">
        <f t="shared" si="4"/>
        <v>26.5</v>
      </c>
      <c r="AC49" s="11" t="e">
        <f t="shared" si="5"/>
        <v>#N/A</v>
      </c>
      <c r="AD49" s="11" t="e">
        <f t="shared" si="6"/>
        <v>#N/A</v>
      </c>
      <c r="AE49" s="11" t="e">
        <f t="shared" si="7"/>
        <v>#N/A</v>
      </c>
      <c r="AF49" s="11" t="e">
        <f t="shared" si="8"/>
        <v>#N/A</v>
      </c>
      <c r="AG49" s="11" t="e">
        <f t="shared" si="9"/>
        <v>#N/A</v>
      </c>
      <c r="AH49" s="11" t="e">
        <f t="shared" si="10"/>
        <v>#N/A</v>
      </c>
      <c r="AI49" s="11">
        <f t="shared" si="11"/>
        <v>32</v>
      </c>
      <c r="AJ49" s="11" t="e">
        <f t="shared" si="12"/>
        <v>#N/A</v>
      </c>
      <c r="AK49" s="11" t="e">
        <f t="shared" si="13"/>
        <v>#N/A</v>
      </c>
      <c r="AL49" s="11" t="e">
        <f t="shared" si="14"/>
        <v>#N/A</v>
      </c>
      <c r="AM49" s="11" t="e">
        <f t="shared" si="15"/>
        <v>#N/A</v>
      </c>
      <c r="AN49" s="11" t="e">
        <f t="shared" si="16"/>
        <v>#N/A</v>
      </c>
      <c r="AO49" s="11">
        <f t="shared" si="17"/>
        <v>26.5</v>
      </c>
      <c r="AP49" s="11" t="e">
        <f t="shared" si="18"/>
        <v>#N/A</v>
      </c>
      <c r="AQ49" s="11" t="e">
        <f t="shared" si="19"/>
        <v>#N/A</v>
      </c>
      <c r="AR49" s="11" t="e">
        <f t="shared" si="20"/>
        <v>#N/A</v>
      </c>
      <c r="AS49" s="11" t="e">
        <f t="shared" si="21"/>
        <v>#N/A</v>
      </c>
      <c r="AT49" s="11" t="e">
        <f t="shared" si="22"/>
        <v>#N/A</v>
      </c>
      <c r="AU49" s="11" t="e">
        <f t="shared" si="23"/>
        <v>#N/A</v>
      </c>
      <c r="AV49" s="11" t="e">
        <f t="shared" si="24"/>
        <v>#N/A</v>
      </c>
      <c r="AW49" s="11" t="e">
        <f t="shared" si="25"/>
        <v>#N/A</v>
      </c>
      <c r="AX49" s="11"/>
    </row>
    <row r="50" spans="1:51" x14ac:dyDescent="0.45">
      <c r="A50" s="20">
        <v>15</v>
      </c>
      <c r="B50" s="20">
        <v>240</v>
      </c>
      <c r="C50" s="20">
        <v>240</v>
      </c>
      <c r="D50" s="20">
        <v>1</v>
      </c>
      <c r="E50" s="99">
        <v>240</v>
      </c>
      <c r="F50" s="20" t="e">
        <f t="shared" si="26"/>
        <v>#N/A</v>
      </c>
      <c r="G50" s="76" t="e">
        <f>NA()</f>
        <v>#N/A</v>
      </c>
      <c r="H50" s="76" t="e">
        <f>NA()</f>
        <v>#N/A</v>
      </c>
      <c r="I50" s="20">
        <v>26.5</v>
      </c>
      <c r="J50" s="20">
        <v>32</v>
      </c>
      <c r="K50" s="20">
        <v>55</v>
      </c>
      <c r="L50" s="20">
        <v>-28.5</v>
      </c>
      <c r="M50" s="20">
        <v>0.57499999999999996</v>
      </c>
      <c r="N50" s="20" t="s">
        <v>133</v>
      </c>
      <c r="O50" s="20" t="s">
        <v>134</v>
      </c>
      <c r="P50" s="20" t="e">
        <f t="shared" si="27"/>
        <v>#N/A</v>
      </c>
      <c r="Q50" s="20" t="s">
        <v>101</v>
      </c>
      <c r="R50" s="20" t="s">
        <v>128</v>
      </c>
      <c r="S50" s="20">
        <v>2018</v>
      </c>
      <c r="T50" s="20"/>
      <c r="U50" s="11" t="s">
        <v>652</v>
      </c>
      <c r="V50" s="11" t="s">
        <v>101</v>
      </c>
      <c r="W50" s="108"/>
      <c r="X50" s="11">
        <f t="shared" si="28"/>
        <v>32</v>
      </c>
      <c r="Y50" s="11" t="e">
        <f t="shared" si="29"/>
        <v>#N/A</v>
      </c>
      <c r="Z50" s="11" t="e">
        <f t="shared" si="2"/>
        <v>#N/A</v>
      </c>
      <c r="AA50" s="11" t="e">
        <f t="shared" si="3"/>
        <v>#N/A</v>
      </c>
      <c r="AB50" s="11">
        <f t="shared" si="4"/>
        <v>26.5</v>
      </c>
      <c r="AC50" s="11" t="e">
        <f t="shared" si="5"/>
        <v>#N/A</v>
      </c>
      <c r="AD50" s="11" t="e">
        <f t="shared" si="6"/>
        <v>#N/A</v>
      </c>
      <c r="AE50" s="11" t="e">
        <f t="shared" si="7"/>
        <v>#N/A</v>
      </c>
      <c r="AF50" s="11" t="e">
        <f t="shared" si="8"/>
        <v>#N/A</v>
      </c>
      <c r="AG50" s="11" t="e">
        <f t="shared" si="9"/>
        <v>#N/A</v>
      </c>
      <c r="AH50" s="11" t="e">
        <f t="shared" si="10"/>
        <v>#N/A</v>
      </c>
      <c r="AI50" s="11">
        <f t="shared" si="11"/>
        <v>32</v>
      </c>
      <c r="AJ50" s="11" t="e">
        <f t="shared" si="12"/>
        <v>#N/A</v>
      </c>
      <c r="AK50" s="11" t="e">
        <f t="shared" si="13"/>
        <v>#N/A</v>
      </c>
      <c r="AL50" s="11" t="e">
        <f t="shared" si="14"/>
        <v>#N/A</v>
      </c>
      <c r="AM50" s="11" t="e">
        <f t="shared" si="15"/>
        <v>#N/A</v>
      </c>
      <c r="AN50" s="11" t="e">
        <f t="shared" si="16"/>
        <v>#N/A</v>
      </c>
      <c r="AO50" s="11">
        <f t="shared" si="17"/>
        <v>26.5</v>
      </c>
      <c r="AP50" s="11" t="e">
        <f t="shared" si="18"/>
        <v>#N/A</v>
      </c>
      <c r="AQ50" s="11" t="e">
        <f t="shared" si="19"/>
        <v>#N/A</v>
      </c>
      <c r="AR50" s="11" t="e">
        <f t="shared" si="20"/>
        <v>#N/A</v>
      </c>
      <c r="AS50" s="11" t="e">
        <f t="shared" si="21"/>
        <v>#N/A</v>
      </c>
      <c r="AT50" s="11" t="e">
        <f t="shared" si="22"/>
        <v>#N/A</v>
      </c>
      <c r="AU50" s="11" t="e">
        <f t="shared" si="23"/>
        <v>#N/A</v>
      </c>
      <c r="AV50" s="11" t="e">
        <f t="shared" si="24"/>
        <v>#N/A</v>
      </c>
      <c r="AW50" s="11" t="e">
        <f t="shared" si="25"/>
        <v>#N/A</v>
      </c>
      <c r="AX50" s="11"/>
    </row>
    <row r="51" spans="1:51" x14ac:dyDescent="0.45">
      <c r="A51" s="83">
        <v>63</v>
      </c>
      <c r="B51" s="83">
        <v>240</v>
      </c>
      <c r="C51" s="83">
        <v>240</v>
      </c>
      <c r="D51" s="83"/>
      <c r="E51" s="84"/>
      <c r="F51" s="83"/>
      <c r="G51" s="76" t="e">
        <f>NA()</f>
        <v>#N/A</v>
      </c>
      <c r="H51" s="76" t="e">
        <f>NA()</f>
        <v>#N/A</v>
      </c>
      <c r="I51" s="83">
        <v>16</v>
      </c>
      <c r="J51" s="83">
        <v>11</v>
      </c>
      <c r="K51" s="83"/>
      <c r="L51" s="83">
        <v>-18</v>
      </c>
      <c r="M51" s="83"/>
      <c r="N51" s="83" t="s">
        <v>532</v>
      </c>
      <c r="O51" s="83" t="s">
        <v>623</v>
      </c>
      <c r="P51" s="20" t="e">
        <f t="shared" si="27"/>
        <v>#N/A</v>
      </c>
      <c r="Q51" s="83" t="s">
        <v>522</v>
      </c>
      <c r="R51" s="83" t="s">
        <v>128</v>
      </c>
      <c r="S51" s="83">
        <v>2016</v>
      </c>
      <c r="T51" s="83" t="s">
        <v>545</v>
      </c>
      <c r="U51" s="41"/>
      <c r="V51" s="11" t="s">
        <v>101</v>
      </c>
      <c r="W51" s="109"/>
      <c r="X51" s="41"/>
      <c r="Y51" s="41"/>
      <c r="Z51" s="11" t="e">
        <f t="shared" si="2"/>
        <v>#N/A</v>
      </c>
      <c r="AA51" s="11" t="e">
        <f t="shared" si="3"/>
        <v>#N/A</v>
      </c>
      <c r="AB51" s="11">
        <f t="shared" si="4"/>
        <v>16</v>
      </c>
      <c r="AC51" s="11" t="e">
        <f t="shared" si="5"/>
        <v>#N/A</v>
      </c>
      <c r="AD51" s="11" t="e">
        <f t="shared" si="6"/>
        <v>#N/A</v>
      </c>
      <c r="AE51" s="11" t="e">
        <f t="shared" si="7"/>
        <v>#N/A</v>
      </c>
      <c r="AF51" s="11" t="e">
        <f t="shared" si="8"/>
        <v>#N/A</v>
      </c>
      <c r="AG51" s="11" t="e">
        <f t="shared" si="9"/>
        <v>#N/A</v>
      </c>
      <c r="AH51" s="11" t="e">
        <f t="shared" si="10"/>
        <v>#N/A</v>
      </c>
      <c r="AI51" s="11">
        <f t="shared" si="11"/>
        <v>11</v>
      </c>
      <c r="AJ51" s="11" t="e">
        <f t="shared" si="12"/>
        <v>#N/A</v>
      </c>
      <c r="AK51" s="11" t="e">
        <f t="shared" si="13"/>
        <v>#N/A</v>
      </c>
      <c r="AL51" s="11" t="e">
        <f t="shared" si="14"/>
        <v>#N/A</v>
      </c>
      <c r="AM51" s="11" t="e">
        <f t="shared" si="15"/>
        <v>#N/A</v>
      </c>
      <c r="AN51" s="11" t="e">
        <f t="shared" si="16"/>
        <v>#N/A</v>
      </c>
      <c r="AO51" s="11">
        <f t="shared" si="17"/>
        <v>16</v>
      </c>
      <c r="AP51" s="11" t="e">
        <f t="shared" si="18"/>
        <v>#N/A</v>
      </c>
      <c r="AQ51" s="11" t="e">
        <f t="shared" si="19"/>
        <v>#N/A</v>
      </c>
      <c r="AR51" s="11" t="e">
        <f t="shared" si="20"/>
        <v>#N/A</v>
      </c>
      <c r="AS51" s="11" t="e">
        <f t="shared" si="21"/>
        <v>#N/A</v>
      </c>
      <c r="AT51" s="11" t="e">
        <f t="shared" si="22"/>
        <v>#N/A</v>
      </c>
      <c r="AU51" s="11" t="e">
        <f t="shared" si="23"/>
        <v>#N/A</v>
      </c>
      <c r="AV51" s="11" t="e">
        <f t="shared" si="24"/>
        <v>#N/A</v>
      </c>
      <c r="AW51" s="11" t="e">
        <f t="shared" si="25"/>
        <v>#N/A</v>
      </c>
      <c r="AX51" s="41"/>
    </row>
    <row r="52" spans="1:51" x14ac:dyDescent="0.45">
      <c r="A52" s="83">
        <v>64</v>
      </c>
      <c r="B52" s="83">
        <v>320</v>
      </c>
      <c r="C52" s="83">
        <v>320</v>
      </c>
      <c r="D52" s="83">
        <v>2</v>
      </c>
      <c r="E52" s="84">
        <v>160</v>
      </c>
      <c r="F52" s="83"/>
      <c r="G52" s="76" t="e">
        <f>NA()</f>
        <v>#N/A</v>
      </c>
      <c r="H52" s="76" t="e">
        <f>NA()</f>
        <v>#N/A</v>
      </c>
      <c r="I52" s="83">
        <v>36</v>
      </c>
      <c r="J52" s="83">
        <v>-14</v>
      </c>
      <c r="K52" s="83"/>
      <c r="L52" s="83"/>
      <c r="M52" s="83"/>
      <c r="N52" s="83" t="s">
        <v>533</v>
      </c>
      <c r="O52" s="20" t="e">
        <f t="shared" si="27"/>
        <v>#N/A</v>
      </c>
      <c r="P52" s="20" t="e">
        <f t="shared" si="27"/>
        <v>#N/A</v>
      </c>
      <c r="Q52" s="83" t="s">
        <v>101</v>
      </c>
      <c r="R52" s="83" t="s">
        <v>128</v>
      </c>
      <c r="S52" s="83">
        <v>2012</v>
      </c>
      <c r="T52" s="83" t="s">
        <v>546</v>
      </c>
      <c r="U52" s="41"/>
      <c r="V52" s="11" t="s">
        <v>101</v>
      </c>
      <c r="W52" s="109"/>
      <c r="X52" s="41"/>
      <c r="Y52" s="41"/>
      <c r="Z52" s="11" t="e">
        <f t="shared" si="2"/>
        <v>#N/A</v>
      </c>
      <c r="AA52" s="11" t="e">
        <f t="shared" si="3"/>
        <v>#N/A</v>
      </c>
      <c r="AB52" s="11">
        <f t="shared" si="4"/>
        <v>36</v>
      </c>
      <c r="AC52" s="11" t="e">
        <f t="shared" si="5"/>
        <v>#N/A</v>
      </c>
      <c r="AD52" s="11" t="e">
        <f t="shared" si="6"/>
        <v>#N/A</v>
      </c>
      <c r="AE52" s="11" t="e">
        <f t="shared" si="7"/>
        <v>#N/A</v>
      </c>
      <c r="AF52" s="11" t="e">
        <f t="shared" si="8"/>
        <v>#N/A</v>
      </c>
      <c r="AG52" s="11" t="e">
        <f t="shared" si="9"/>
        <v>#N/A</v>
      </c>
      <c r="AH52" s="11" t="e">
        <f t="shared" si="10"/>
        <v>#N/A</v>
      </c>
      <c r="AI52" s="11">
        <f t="shared" si="11"/>
        <v>-14</v>
      </c>
      <c r="AJ52" s="11" t="e">
        <f t="shared" si="12"/>
        <v>#N/A</v>
      </c>
      <c r="AK52" s="11" t="e">
        <f t="shared" si="13"/>
        <v>#N/A</v>
      </c>
      <c r="AL52" s="11" t="e">
        <f t="shared" si="14"/>
        <v>#N/A</v>
      </c>
      <c r="AM52" s="11" t="e">
        <f t="shared" si="15"/>
        <v>#N/A</v>
      </c>
      <c r="AN52" s="11" t="e">
        <f t="shared" si="16"/>
        <v>#N/A</v>
      </c>
      <c r="AO52" s="11">
        <f t="shared" si="17"/>
        <v>36</v>
      </c>
      <c r="AP52" s="11" t="e">
        <f t="shared" si="18"/>
        <v>#N/A</v>
      </c>
      <c r="AQ52" s="11" t="e">
        <f t="shared" si="19"/>
        <v>#N/A</v>
      </c>
      <c r="AR52" s="11" t="e">
        <f t="shared" si="20"/>
        <v>#N/A</v>
      </c>
      <c r="AS52" s="11" t="e">
        <f t="shared" si="21"/>
        <v>#N/A</v>
      </c>
      <c r="AT52" s="11" t="e">
        <f t="shared" si="22"/>
        <v>#N/A</v>
      </c>
      <c r="AU52" s="11" t="e">
        <f t="shared" si="23"/>
        <v>#N/A</v>
      </c>
      <c r="AV52" s="11" t="e">
        <f t="shared" si="24"/>
        <v>#N/A</v>
      </c>
      <c r="AW52" s="11" t="e">
        <f t="shared" si="25"/>
        <v>#N/A</v>
      </c>
      <c r="AX52" s="41"/>
    </row>
    <row r="53" spans="1:51" x14ac:dyDescent="0.45">
      <c r="A53" s="83">
        <v>65</v>
      </c>
      <c r="B53" s="83">
        <v>200</v>
      </c>
      <c r="C53" s="83">
        <v>200</v>
      </c>
      <c r="D53" s="83"/>
      <c r="E53" s="84"/>
      <c r="F53" s="83">
        <v>-14.9</v>
      </c>
      <c r="G53" s="76" t="e">
        <f>NA()</f>
        <v>#N/A</v>
      </c>
      <c r="H53" s="76" t="e">
        <f>NA()</f>
        <v>#N/A</v>
      </c>
      <c r="I53" s="83">
        <v>29.9</v>
      </c>
      <c r="J53" s="83">
        <v>6.6</v>
      </c>
      <c r="K53" s="83"/>
      <c r="L53" s="83"/>
      <c r="M53" s="83">
        <v>63.3</v>
      </c>
      <c r="N53" s="83" t="s">
        <v>534</v>
      </c>
      <c r="O53" s="20" t="e">
        <f t="shared" si="27"/>
        <v>#N/A</v>
      </c>
      <c r="P53" s="20" t="e">
        <f t="shared" si="27"/>
        <v>#N/A</v>
      </c>
      <c r="Q53" s="83" t="s">
        <v>101</v>
      </c>
      <c r="R53" s="83" t="s">
        <v>541</v>
      </c>
      <c r="S53" s="83">
        <v>2011</v>
      </c>
      <c r="T53" s="83" t="s">
        <v>547</v>
      </c>
      <c r="U53" s="41"/>
      <c r="V53" s="11" t="s">
        <v>101</v>
      </c>
      <c r="W53" s="109"/>
      <c r="X53" s="41"/>
      <c r="Y53" s="41"/>
      <c r="Z53" s="11" t="e">
        <f t="shared" si="2"/>
        <v>#N/A</v>
      </c>
      <c r="AA53" s="11" t="e">
        <f t="shared" si="3"/>
        <v>#N/A</v>
      </c>
      <c r="AB53" s="11" t="e">
        <f t="shared" si="4"/>
        <v>#N/A</v>
      </c>
      <c r="AC53" s="11">
        <f t="shared" si="5"/>
        <v>29.9</v>
      </c>
      <c r="AD53" s="11" t="e">
        <f t="shared" si="6"/>
        <v>#N/A</v>
      </c>
      <c r="AE53" s="11" t="e">
        <f t="shared" si="7"/>
        <v>#N/A</v>
      </c>
      <c r="AF53" s="11" t="e">
        <f t="shared" si="8"/>
        <v>#N/A</v>
      </c>
      <c r="AG53" s="11" t="e">
        <f t="shared" si="9"/>
        <v>#N/A</v>
      </c>
      <c r="AH53" s="11" t="e">
        <f t="shared" si="10"/>
        <v>#N/A</v>
      </c>
      <c r="AI53" s="11" t="e">
        <f t="shared" si="11"/>
        <v>#N/A</v>
      </c>
      <c r="AJ53" s="11">
        <f t="shared" si="12"/>
        <v>6.6</v>
      </c>
      <c r="AK53" s="11" t="e">
        <f t="shared" si="13"/>
        <v>#N/A</v>
      </c>
      <c r="AL53" s="11" t="e">
        <f t="shared" si="14"/>
        <v>#N/A</v>
      </c>
      <c r="AM53" s="11" t="e">
        <f t="shared" si="15"/>
        <v>#N/A</v>
      </c>
      <c r="AN53" s="11" t="e">
        <f t="shared" si="16"/>
        <v>#N/A</v>
      </c>
      <c r="AO53" s="11" t="e">
        <f t="shared" si="17"/>
        <v>#N/A</v>
      </c>
      <c r="AP53" s="11" t="e">
        <f t="shared" si="18"/>
        <v>#N/A</v>
      </c>
      <c r="AQ53" s="11">
        <f t="shared" si="19"/>
        <v>29.9</v>
      </c>
      <c r="AR53" s="11" t="e">
        <f t="shared" si="20"/>
        <v>#N/A</v>
      </c>
      <c r="AS53" s="11" t="e">
        <f t="shared" si="21"/>
        <v>#N/A</v>
      </c>
      <c r="AT53" s="11" t="e">
        <f t="shared" si="22"/>
        <v>#N/A</v>
      </c>
      <c r="AU53" s="11" t="e">
        <f t="shared" si="23"/>
        <v>#N/A</v>
      </c>
      <c r="AV53" s="11" t="e">
        <f t="shared" si="24"/>
        <v>#N/A</v>
      </c>
      <c r="AW53" s="11" t="e">
        <f t="shared" si="25"/>
        <v>#N/A</v>
      </c>
      <c r="AX53" s="41"/>
    </row>
    <row r="54" spans="1:51" x14ac:dyDescent="0.45">
      <c r="A54" s="83">
        <v>66</v>
      </c>
      <c r="B54" s="83">
        <v>240</v>
      </c>
      <c r="C54" s="83">
        <v>240</v>
      </c>
      <c r="D54" s="83">
        <v>1</v>
      </c>
      <c r="E54" s="84">
        <v>240</v>
      </c>
      <c r="F54" s="83"/>
      <c r="G54" s="76" t="e">
        <f>NA()</f>
        <v>#N/A</v>
      </c>
      <c r="H54" s="76" t="e">
        <f>NA()</f>
        <v>#N/A</v>
      </c>
      <c r="I54" s="83">
        <v>15</v>
      </c>
      <c r="J54" s="83">
        <v>25</v>
      </c>
      <c r="K54" s="83"/>
      <c r="L54" s="83"/>
      <c r="M54" s="83">
        <v>160</v>
      </c>
      <c r="N54" s="83" t="s">
        <v>535</v>
      </c>
      <c r="O54" s="83" t="s">
        <v>625</v>
      </c>
      <c r="P54" s="20" t="e">
        <f t="shared" si="27"/>
        <v>#N/A</v>
      </c>
      <c r="Q54" s="83" t="s">
        <v>101</v>
      </c>
      <c r="R54" s="83" t="s">
        <v>549</v>
      </c>
      <c r="S54" s="83">
        <v>2015</v>
      </c>
      <c r="T54" s="83" t="s">
        <v>548</v>
      </c>
      <c r="U54" s="41"/>
      <c r="V54" s="11" t="s">
        <v>101</v>
      </c>
      <c r="W54" s="109"/>
      <c r="X54" s="41"/>
      <c r="Y54" s="41"/>
      <c r="Z54" s="11" t="e">
        <f t="shared" si="2"/>
        <v>#N/A</v>
      </c>
      <c r="AA54" s="11" t="e">
        <f t="shared" si="3"/>
        <v>#N/A</v>
      </c>
      <c r="AB54" s="11" t="e">
        <f t="shared" si="4"/>
        <v>#N/A</v>
      </c>
      <c r="AC54" s="11">
        <f t="shared" si="5"/>
        <v>15</v>
      </c>
      <c r="AD54" s="11" t="e">
        <f t="shared" si="6"/>
        <v>#N/A</v>
      </c>
      <c r="AE54" s="11" t="e">
        <f t="shared" si="7"/>
        <v>#N/A</v>
      </c>
      <c r="AF54" s="11" t="e">
        <f t="shared" si="8"/>
        <v>#N/A</v>
      </c>
      <c r="AG54" s="11" t="e">
        <f t="shared" si="9"/>
        <v>#N/A</v>
      </c>
      <c r="AH54" s="11" t="e">
        <f t="shared" si="10"/>
        <v>#N/A</v>
      </c>
      <c r="AI54" s="11" t="e">
        <f t="shared" si="11"/>
        <v>#N/A</v>
      </c>
      <c r="AJ54" s="11">
        <f t="shared" si="12"/>
        <v>25</v>
      </c>
      <c r="AK54" s="11" t="e">
        <f t="shared" si="13"/>
        <v>#N/A</v>
      </c>
      <c r="AL54" s="11" t="e">
        <f t="shared" si="14"/>
        <v>#N/A</v>
      </c>
      <c r="AM54" s="11" t="e">
        <f t="shared" si="15"/>
        <v>#N/A</v>
      </c>
      <c r="AN54" s="11" t="e">
        <f t="shared" si="16"/>
        <v>#N/A</v>
      </c>
      <c r="AO54" s="11" t="e">
        <f t="shared" si="17"/>
        <v>#N/A</v>
      </c>
      <c r="AP54" s="11" t="e">
        <f t="shared" si="18"/>
        <v>#N/A</v>
      </c>
      <c r="AQ54" s="11">
        <f t="shared" si="19"/>
        <v>15</v>
      </c>
      <c r="AR54" s="11" t="e">
        <f t="shared" si="20"/>
        <v>#N/A</v>
      </c>
      <c r="AS54" s="11" t="e">
        <f t="shared" si="21"/>
        <v>#N/A</v>
      </c>
      <c r="AT54" s="11" t="e">
        <f t="shared" si="22"/>
        <v>#N/A</v>
      </c>
      <c r="AU54" s="11" t="e">
        <f t="shared" si="23"/>
        <v>#N/A</v>
      </c>
      <c r="AV54" s="11" t="e">
        <f t="shared" si="24"/>
        <v>#N/A</v>
      </c>
      <c r="AW54" s="11" t="e">
        <f t="shared" si="25"/>
        <v>#N/A</v>
      </c>
      <c r="AX54" s="41"/>
    </row>
    <row r="55" spans="1:51" x14ac:dyDescent="0.45">
      <c r="A55" s="11"/>
      <c r="B55" s="11"/>
      <c r="C55" s="11"/>
      <c r="D55" s="11"/>
      <c r="E55" s="11"/>
      <c r="F55" s="11"/>
      <c r="G55" s="11"/>
      <c r="H55" s="11"/>
      <c r="I55" s="11"/>
      <c r="J55" s="11"/>
      <c r="K55" s="11"/>
      <c r="L55" s="11"/>
      <c r="M55" s="11"/>
      <c r="N55" s="11"/>
      <c r="O55" s="11"/>
      <c r="P55" s="11"/>
      <c r="Q55" s="11"/>
      <c r="R55" s="11"/>
      <c r="S55" s="11"/>
      <c r="T55" s="11"/>
      <c r="U55" s="11"/>
      <c r="V55" s="11"/>
      <c r="W55" s="108"/>
      <c r="X55" s="11"/>
      <c r="Y55" s="11"/>
      <c r="Z55" s="11" t="e">
        <f t="shared" si="2"/>
        <v>#N/A</v>
      </c>
      <c r="AA55" s="11" t="e">
        <f t="shared" si="3"/>
        <v>#N/A</v>
      </c>
      <c r="AB55" s="11" t="e">
        <f t="shared" si="4"/>
        <v>#N/A</v>
      </c>
      <c r="AC55" s="11" t="e">
        <f t="shared" si="5"/>
        <v>#N/A</v>
      </c>
      <c r="AD55" s="11" t="e">
        <f t="shared" si="6"/>
        <v>#N/A</v>
      </c>
      <c r="AE55" s="11" t="e">
        <f t="shared" si="7"/>
        <v>#N/A</v>
      </c>
      <c r="AF55" s="11" t="e">
        <f t="shared" si="8"/>
        <v>#N/A</v>
      </c>
      <c r="AG55" s="11" t="e">
        <f t="shared" si="9"/>
        <v>#N/A</v>
      </c>
      <c r="AH55" s="11" t="e">
        <f t="shared" si="10"/>
        <v>#N/A</v>
      </c>
      <c r="AI55" s="11" t="e">
        <f t="shared" si="11"/>
        <v>#N/A</v>
      </c>
      <c r="AJ55" s="11" t="e">
        <f t="shared" si="12"/>
        <v>#N/A</v>
      </c>
      <c r="AK55" s="11" t="e">
        <f t="shared" si="13"/>
        <v>#N/A</v>
      </c>
      <c r="AL55" s="11" t="e">
        <f t="shared" si="14"/>
        <v>#N/A</v>
      </c>
      <c r="AM55" s="11" t="e">
        <f t="shared" si="15"/>
        <v>#N/A</v>
      </c>
      <c r="AN55" s="11" t="e">
        <f t="shared" si="16"/>
        <v>#N/A</v>
      </c>
      <c r="AO55" s="11" t="e">
        <f t="shared" si="17"/>
        <v>#N/A</v>
      </c>
      <c r="AP55" s="11" t="e">
        <f t="shared" si="18"/>
        <v>#N/A</v>
      </c>
      <c r="AQ55" s="11" t="e">
        <f t="shared" si="19"/>
        <v>#N/A</v>
      </c>
      <c r="AR55" s="11" t="e">
        <f t="shared" si="20"/>
        <v>#N/A</v>
      </c>
      <c r="AS55" s="11" t="e">
        <f t="shared" si="21"/>
        <v>#N/A</v>
      </c>
      <c r="AT55" s="11" t="e">
        <f t="shared" si="22"/>
        <v>#N/A</v>
      </c>
      <c r="AU55" s="11" t="e">
        <f t="shared" si="23"/>
        <v>#N/A</v>
      </c>
      <c r="AV55" s="11" t="e">
        <f t="shared" si="24"/>
        <v>#N/A</v>
      </c>
      <c r="AW55" s="11" t="e">
        <f t="shared" si="25"/>
        <v>#N/A</v>
      </c>
      <c r="AX55" s="11"/>
    </row>
    <row r="56" spans="1:51" x14ac:dyDescent="0.45">
      <c r="A56" s="101">
        <v>16</v>
      </c>
      <c r="B56" s="83" t="s">
        <v>396</v>
      </c>
      <c r="C56" s="11">
        <v>670</v>
      </c>
      <c r="D56" s="20">
        <v>2</v>
      </c>
      <c r="E56" s="20">
        <v>326</v>
      </c>
      <c r="F56" s="20">
        <v>0</v>
      </c>
      <c r="G56" s="83" t="e">
        <f>NA()</f>
        <v>#N/A</v>
      </c>
      <c r="H56" s="83" t="e">
        <f>NA()</f>
        <v>#N/A</v>
      </c>
      <c r="I56" s="20" t="e">
        <f>NA()</f>
        <v>#N/A</v>
      </c>
      <c r="J56" s="84">
        <v>-13</v>
      </c>
      <c r="K56" s="20" t="e">
        <f>NA()</f>
        <v>#N/A</v>
      </c>
      <c r="L56" s="20" t="e">
        <f>NA()</f>
        <v>#N/A</v>
      </c>
      <c r="M56" s="20" t="e">
        <f>NA()</f>
        <v>#N/A</v>
      </c>
      <c r="N56" s="20">
        <v>0.80624999999999991</v>
      </c>
      <c r="O56" s="20" t="e">
        <f>NA()</f>
        <v>#N/A</v>
      </c>
      <c r="P56" s="20" t="e">
        <f>NA()</f>
        <v>#N/A</v>
      </c>
      <c r="Q56" s="20" t="s">
        <v>176</v>
      </c>
      <c r="R56" s="101" t="s">
        <v>177</v>
      </c>
      <c r="S56" s="20">
        <v>2016</v>
      </c>
      <c r="T56" s="84" t="s">
        <v>462</v>
      </c>
      <c r="U56" s="32" t="s">
        <v>178</v>
      </c>
      <c r="V56" s="32" t="s">
        <v>116</v>
      </c>
      <c r="W56" s="110"/>
      <c r="X56" s="11">
        <f t="shared" ref="X56:X119" si="30">IF(ISERROR(SEARCH("*Japan*",R56)),J56,NA())</f>
        <v>-13</v>
      </c>
      <c r="Y56" s="11" t="e">
        <f t="shared" ref="Y56:Y119" si="31">IF(ISERROR(SEARCH("*Japan*",R56)),NA(),J56)</f>
        <v>#N/A</v>
      </c>
      <c r="Z56" s="11" t="e">
        <f t="shared" si="2"/>
        <v>#N/A</v>
      </c>
      <c r="AA56" s="11" t="e">
        <f t="shared" si="3"/>
        <v>#N/A</v>
      </c>
      <c r="AB56" s="11" t="e">
        <f t="shared" si="4"/>
        <v>#N/A</v>
      </c>
      <c r="AC56" s="11" t="e">
        <f t="shared" si="5"/>
        <v>#N/A</v>
      </c>
      <c r="AD56" s="11" t="e">
        <f t="shared" si="6"/>
        <v>#N/A</v>
      </c>
      <c r="AE56" s="11" t="e">
        <f t="shared" si="7"/>
        <v>#N/A</v>
      </c>
      <c r="AF56" s="11" t="e">
        <f t="shared" si="8"/>
        <v>#N/A</v>
      </c>
      <c r="AG56" s="11" t="e">
        <f t="shared" si="9"/>
        <v>#N/A</v>
      </c>
      <c r="AH56" s="11" t="e">
        <f t="shared" si="10"/>
        <v>#N/A</v>
      </c>
      <c r="AI56" s="11" t="e">
        <f t="shared" si="11"/>
        <v>#N/A</v>
      </c>
      <c r="AJ56" s="11" t="e">
        <f t="shared" si="12"/>
        <v>#N/A</v>
      </c>
      <c r="AK56" s="11">
        <f t="shared" si="13"/>
        <v>-13</v>
      </c>
      <c r="AL56" s="11" t="e">
        <f t="shared" si="14"/>
        <v>#N/A</v>
      </c>
      <c r="AM56" s="11" t="e">
        <f t="shared" si="15"/>
        <v>#N/A</v>
      </c>
      <c r="AN56" s="11" t="e">
        <f t="shared" si="16"/>
        <v>#N/A</v>
      </c>
      <c r="AO56" s="11" t="e">
        <f t="shared" si="17"/>
        <v>#N/A</v>
      </c>
      <c r="AP56" s="11" t="e">
        <f t="shared" si="18"/>
        <v>#N/A</v>
      </c>
      <c r="AQ56" s="11" t="e">
        <f t="shared" si="19"/>
        <v>#N/A</v>
      </c>
      <c r="AR56" s="11" t="e">
        <f t="shared" si="20"/>
        <v>#N/A</v>
      </c>
      <c r="AS56" s="11" t="e">
        <f t="shared" si="21"/>
        <v>#N/A</v>
      </c>
      <c r="AT56" s="11" t="e">
        <f t="shared" si="22"/>
        <v>#N/A</v>
      </c>
      <c r="AU56" s="11" t="e">
        <f t="shared" si="23"/>
        <v>#N/A</v>
      </c>
      <c r="AV56" s="11" t="e">
        <f t="shared" si="24"/>
        <v>#N/A</v>
      </c>
      <c r="AW56" s="11" t="e">
        <f t="shared" si="25"/>
        <v>#N/A</v>
      </c>
      <c r="AX56" s="11"/>
      <c r="AY56" s="6"/>
    </row>
    <row r="57" spans="1:51" x14ac:dyDescent="0.45">
      <c r="A57" s="101">
        <v>16</v>
      </c>
      <c r="B57" s="83" t="s">
        <v>396</v>
      </c>
      <c r="C57" s="11">
        <v>670</v>
      </c>
      <c r="D57" s="20">
        <v>2</v>
      </c>
      <c r="E57" s="20">
        <v>326</v>
      </c>
      <c r="F57" s="20">
        <v>0</v>
      </c>
      <c r="G57" s="83" t="e">
        <f>NA()</f>
        <v>#N/A</v>
      </c>
      <c r="H57" s="83" t="e">
        <f>NA()</f>
        <v>#N/A</v>
      </c>
      <c r="I57" s="20" t="e">
        <f>NA()</f>
        <v>#N/A</v>
      </c>
      <c r="J57" s="84">
        <v>-25</v>
      </c>
      <c r="K57" s="20" t="e">
        <f>NA()</f>
        <v>#N/A</v>
      </c>
      <c r="L57" s="20" t="e">
        <f>NA()</f>
        <v>#N/A</v>
      </c>
      <c r="M57" s="20" t="e">
        <f>NA()</f>
        <v>#N/A</v>
      </c>
      <c r="N57" s="20">
        <v>0.80624999999999991</v>
      </c>
      <c r="O57" s="20" t="e">
        <f>NA()</f>
        <v>#N/A</v>
      </c>
      <c r="P57" s="20" t="e">
        <f>NA()</f>
        <v>#N/A</v>
      </c>
      <c r="Q57" s="20" t="s">
        <v>176</v>
      </c>
      <c r="R57" s="101" t="s">
        <v>177</v>
      </c>
      <c r="S57" s="20">
        <v>2016</v>
      </c>
      <c r="T57" s="84" t="s">
        <v>463</v>
      </c>
      <c r="U57" s="33" t="s">
        <v>179</v>
      </c>
      <c r="V57" s="33" t="s">
        <v>101</v>
      </c>
      <c r="W57" s="110"/>
      <c r="X57" s="112">
        <f t="shared" si="30"/>
        <v>-25</v>
      </c>
      <c r="Y57" s="112" t="e">
        <f t="shared" si="31"/>
        <v>#N/A</v>
      </c>
      <c r="Z57" s="11" t="e">
        <f t="shared" si="2"/>
        <v>#N/A</v>
      </c>
      <c r="AA57" s="11" t="e">
        <f t="shared" si="3"/>
        <v>#N/A</v>
      </c>
      <c r="AB57" s="11" t="e">
        <f t="shared" si="4"/>
        <v>#N/A</v>
      </c>
      <c r="AC57" s="11" t="e">
        <f t="shared" si="5"/>
        <v>#N/A</v>
      </c>
      <c r="AD57" s="11" t="e">
        <f t="shared" si="6"/>
        <v>#N/A</v>
      </c>
      <c r="AE57" s="11" t="e">
        <f t="shared" si="7"/>
        <v>#N/A</v>
      </c>
      <c r="AF57" s="11" t="e">
        <f t="shared" si="8"/>
        <v>#N/A</v>
      </c>
      <c r="AG57" s="11" t="e">
        <f t="shared" si="9"/>
        <v>#N/A</v>
      </c>
      <c r="AH57" s="11" t="e">
        <f t="shared" si="10"/>
        <v>#N/A</v>
      </c>
      <c r="AI57" s="11" t="e">
        <f t="shared" si="11"/>
        <v>#N/A</v>
      </c>
      <c r="AJ57" s="11" t="e">
        <f t="shared" si="12"/>
        <v>#N/A</v>
      </c>
      <c r="AK57" s="11">
        <f t="shared" si="13"/>
        <v>-25</v>
      </c>
      <c r="AL57" s="11" t="e">
        <f t="shared" si="14"/>
        <v>#N/A</v>
      </c>
      <c r="AM57" s="11" t="e">
        <f t="shared" si="15"/>
        <v>#N/A</v>
      </c>
      <c r="AN57" s="11" t="e">
        <f t="shared" si="16"/>
        <v>#N/A</v>
      </c>
      <c r="AO57" s="11" t="e">
        <f t="shared" si="17"/>
        <v>#N/A</v>
      </c>
      <c r="AP57" s="11" t="e">
        <f t="shared" si="18"/>
        <v>#N/A</v>
      </c>
      <c r="AQ57" s="11" t="e">
        <f t="shared" si="19"/>
        <v>#N/A</v>
      </c>
      <c r="AR57" s="11" t="e">
        <f t="shared" si="20"/>
        <v>#N/A</v>
      </c>
      <c r="AS57" s="11" t="e">
        <f t="shared" si="21"/>
        <v>#N/A</v>
      </c>
      <c r="AT57" s="11" t="e">
        <f t="shared" si="22"/>
        <v>#N/A</v>
      </c>
      <c r="AU57" s="11" t="e">
        <f t="shared" si="23"/>
        <v>#N/A</v>
      </c>
      <c r="AV57" s="11" t="e">
        <f t="shared" si="24"/>
        <v>#N/A</v>
      </c>
      <c r="AW57" s="11" t="e">
        <f t="shared" si="25"/>
        <v>#N/A</v>
      </c>
      <c r="AX57" s="11"/>
      <c r="AY57" s="34" t="s">
        <v>180</v>
      </c>
    </row>
    <row r="58" spans="1:51" x14ac:dyDescent="0.45">
      <c r="A58" s="101">
        <v>16</v>
      </c>
      <c r="B58" s="83" t="s">
        <v>397</v>
      </c>
      <c r="C58" s="11">
        <v>670</v>
      </c>
      <c r="D58" s="20">
        <v>2</v>
      </c>
      <c r="E58" s="20">
        <v>326</v>
      </c>
      <c r="F58" s="20" t="e">
        <f>NA()</f>
        <v>#N/A</v>
      </c>
      <c r="G58" s="83" t="e">
        <f>NA()</f>
        <v>#N/A</v>
      </c>
      <c r="H58" s="83" t="e">
        <f>NA()</f>
        <v>#N/A</v>
      </c>
      <c r="I58" s="102">
        <v>9.6</v>
      </c>
      <c r="J58" s="84">
        <v>27.5</v>
      </c>
      <c r="K58" s="20">
        <v>24</v>
      </c>
      <c r="L58" s="20" t="e">
        <f>NA()</f>
        <v>#N/A</v>
      </c>
      <c r="M58" s="20">
        <v>1.8</v>
      </c>
      <c r="N58" s="20" t="e">
        <f>NA()</f>
        <v>#N/A</v>
      </c>
      <c r="O58" s="20" t="e">
        <f>NA()</f>
        <v>#N/A</v>
      </c>
      <c r="P58" s="20" t="e">
        <f>NA()</f>
        <v>#N/A</v>
      </c>
      <c r="Q58" s="20" t="s">
        <v>176</v>
      </c>
      <c r="R58" s="101" t="s">
        <v>177</v>
      </c>
      <c r="S58" s="20">
        <v>2016</v>
      </c>
      <c r="T58" s="84" t="s">
        <v>464</v>
      </c>
      <c r="U58" s="102" t="s">
        <v>181</v>
      </c>
      <c r="V58" s="32" t="s">
        <v>116</v>
      </c>
      <c r="W58" s="90"/>
      <c r="X58" s="112">
        <f t="shared" si="30"/>
        <v>27.5</v>
      </c>
      <c r="Y58" s="112" t="e">
        <f t="shared" si="31"/>
        <v>#N/A</v>
      </c>
      <c r="Z58" s="11" t="e">
        <f t="shared" si="2"/>
        <v>#N/A</v>
      </c>
      <c r="AA58" s="11" t="e">
        <f t="shared" si="3"/>
        <v>#N/A</v>
      </c>
      <c r="AB58" s="11" t="e">
        <f t="shared" si="4"/>
        <v>#N/A</v>
      </c>
      <c r="AC58" s="11" t="e">
        <f t="shared" si="5"/>
        <v>#N/A</v>
      </c>
      <c r="AD58" s="11" t="e">
        <f t="shared" si="6"/>
        <v>#N/A</v>
      </c>
      <c r="AE58" s="11" t="e">
        <f t="shared" si="7"/>
        <v>#N/A</v>
      </c>
      <c r="AF58" s="11" t="e">
        <f t="shared" si="8"/>
        <v>#N/A</v>
      </c>
      <c r="AG58" s="11" t="e">
        <f t="shared" si="9"/>
        <v>#N/A</v>
      </c>
      <c r="AH58" s="11" t="e">
        <f t="shared" si="10"/>
        <v>#N/A</v>
      </c>
      <c r="AI58" s="11" t="e">
        <f t="shared" si="11"/>
        <v>#N/A</v>
      </c>
      <c r="AJ58" s="11" t="e">
        <f t="shared" si="12"/>
        <v>#N/A</v>
      </c>
      <c r="AK58" s="11">
        <f t="shared" si="13"/>
        <v>27.5</v>
      </c>
      <c r="AL58" s="11" t="e">
        <f t="shared" si="14"/>
        <v>#N/A</v>
      </c>
      <c r="AM58" s="11" t="e">
        <f t="shared" si="15"/>
        <v>#N/A</v>
      </c>
      <c r="AN58" s="11" t="e">
        <f t="shared" si="16"/>
        <v>#N/A</v>
      </c>
      <c r="AO58" s="11" t="e">
        <f t="shared" si="17"/>
        <v>#N/A</v>
      </c>
      <c r="AP58" s="11" t="e">
        <f t="shared" si="18"/>
        <v>#N/A</v>
      </c>
      <c r="AQ58" s="11" t="e">
        <f t="shared" si="19"/>
        <v>#N/A</v>
      </c>
      <c r="AR58" s="11" t="e">
        <f t="shared" si="20"/>
        <v>#N/A</v>
      </c>
      <c r="AS58" s="11" t="e">
        <f t="shared" si="21"/>
        <v>#N/A</v>
      </c>
      <c r="AT58" s="11" t="e">
        <f t="shared" si="22"/>
        <v>#N/A</v>
      </c>
      <c r="AU58" s="11" t="e">
        <f t="shared" si="23"/>
        <v>#N/A</v>
      </c>
      <c r="AV58" s="11" t="e">
        <f t="shared" si="24"/>
        <v>#N/A</v>
      </c>
      <c r="AW58" s="11" t="e">
        <f t="shared" si="25"/>
        <v>#N/A</v>
      </c>
      <c r="AX58" s="11"/>
    </row>
    <row r="59" spans="1:51" x14ac:dyDescent="0.45">
      <c r="A59" s="101">
        <v>17</v>
      </c>
      <c r="B59" s="83" t="s">
        <v>398</v>
      </c>
      <c r="C59" s="11">
        <v>670</v>
      </c>
      <c r="D59" s="20">
        <v>2</v>
      </c>
      <c r="E59" s="20">
        <v>300</v>
      </c>
      <c r="F59" s="20" t="e">
        <f>NA()</f>
        <v>#N/A</v>
      </c>
      <c r="G59" s="83" t="e">
        <f>NA()</f>
        <v>#N/A</v>
      </c>
      <c r="H59" s="83" t="e">
        <f>NA()</f>
        <v>#N/A</v>
      </c>
      <c r="I59" s="72">
        <v>16</v>
      </c>
      <c r="J59" s="84">
        <v>47.5</v>
      </c>
      <c r="K59" s="20" t="e">
        <f>NA()</f>
        <v>#N/A</v>
      </c>
      <c r="L59" s="20" t="e">
        <f>NA()</f>
        <v>#N/A</v>
      </c>
      <c r="M59" s="20" t="e">
        <f>NA()</f>
        <v>#N/A</v>
      </c>
      <c r="N59" s="20" t="e">
        <f>NA()</f>
        <v>#N/A</v>
      </c>
      <c r="O59" s="20" t="e">
        <f>NA()</f>
        <v>#N/A</v>
      </c>
      <c r="P59" s="20" t="e">
        <f>NA()</f>
        <v>#N/A</v>
      </c>
      <c r="Q59" s="20" t="s">
        <v>176</v>
      </c>
      <c r="R59" s="101" t="s">
        <v>177</v>
      </c>
      <c r="S59" s="20">
        <v>2012</v>
      </c>
      <c r="T59" s="84" t="s">
        <v>465</v>
      </c>
      <c r="U59" s="32" t="s">
        <v>182</v>
      </c>
      <c r="V59" s="32" t="s">
        <v>116</v>
      </c>
      <c r="W59" s="110"/>
      <c r="X59" s="112">
        <f t="shared" si="30"/>
        <v>47.5</v>
      </c>
      <c r="Y59" s="112" t="e">
        <f t="shared" si="31"/>
        <v>#N/A</v>
      </c>
      <c r="Z59" s="11" t="e">
        <f t="shared" si="2"/>
        <v>#N/A</v>
      </c>
      <c r="AA59" s="11" t="e">
        <f t="shared" si="3"/>
        <v>#N/A</v>
      </c>
      <c r="AB59" s="11" t="e">
        <f t="shared" si="4"/>
        <v>#N/A</v>
      </c>
      <c r="AC59" s="11" t="e">
        <f t="shared" si="5"/>
        <v>#N/A</v>
      </c>
      <c r="AD59" s="11" t="e">
        <f t="shared" si="6"/>
        <v>#N/A</v>
      </c>
      <c r="AE59" s="11" t="e">
        <f t="shared" si="7"/>
        <v>#N/A</v>
      </c>
      <c r="AF59" s="11" t="e">
        <f t="shared" si="8"/>
        <v>#N/A</v>
      </c>
      <c r="AG59" s="11" t="e">
        <f t="shared" si="9"/>
        <v>#N/A</v>
      </c>
      <c r="AH59" s="11" t="e">
        <f t="shared" si="10"/>
        <v>#N/A</v>
      </c>
      <c r="AI59" s="11" t="e">
        <f t="shared" si="11"/>
        <v>#N/A</v>
      </c>
      <c r="AJ59" s="11" t="e">
        <f t="shared" si="12"/>
        <v>#N/A</v>
      </c>
      <c r="AK59" s="11">
        <f t="shared" si="13"/>
        <v>47.5</v>
      </c>
      <c r="AL59" s="11" t="e">
        <f t="shared" si="14"/>
        <v>#N/A</v>
      </c>
      <c r="AM59" s="11" t="e">
        <f t="shared" si="15"/>
        <v>#N/A</v>
      </c>
      <c r="AN59" s="11" t="e">
        <f t="shared" si="16"/>
        <v>#N/A</v>
      </c>
      <c r="AO59" s="11" t="e">
        <f t="shared" si="17"/>
        <v>#N/A</v>
      </c>
      <c r="AP59" s="11" t="e">
        <f t="shared" si="18"/>
        <v>#N/A</v>
      </c>
      <c r="AQ59" s="11" t="e">
        <f t="shared" si="19"/>
        <v>#N/A</v>
      </c>
      <c r="AR59" s="11" t="e">
        <f t="shared" si="20"/>
        <v>#N/A</v>
      </c>
      <c r="AS59" s="11" t="e">
        <f t="shared" si="21"/>
        <v>#N/A</v>
      </c>
      <c r="AT59" s="11" t="e">
        <f t="shared" si="22"/>
        <v>#N/A</v>
      </c>
      <c r="AU59" s="11" t="e">
        <f t="shared" si="23"/>
        <v>#N/A</v>
      </c>
      <c r="AV59" s="11" t="e">
        <f t="shared" si="24"/>
        <v>#N/A</v>
      </c>
      <c r="AW59" s="11" t="e">
        <f t="shared" si="25"/>
        <v>#N/A</v>
      </c>
      <c r="AX59" s="11"/>
    </row>
    <row r="60" spans="1:51" x14ac:dyDescent="0.45">
      <c r="A60" s="101">
        <v>18</v>
      </c>
      <c r="B60" s="83" t="s">
        <v>399</v>
      </c>
      <c r="C60" s="11">
        <v>670</v>
      </c>
      <c r="D60" s="20">
        <v>2</v>
      </c>
      <c r="E60" s="20">
        <v>304</v>
      </c>
      <c r="F60" s="20">
        <v>7</v>
      </c>
      <c r="G60" s="83" t="e">
        <f>NA()</f>
        <v>#N/A</v>
      </c>
      <c r="H60" s="83" t="e">
        <f>NA()</f>
        <v>#N/A</v>
      </c>
      <c r="I60" s="20" t="e">
        <f>NA()</f>
        <v>#N/A</v>
      </c>
      <c r="J60" s="84">
        <v>-18.5</v>
      </c>
      <c r="K60" s="20" t="e">
        <f>NA()</f>
        <v>#N/A</v>
      </c>
      <c r="L60" s="20" t="e">
        <f>NA()</f>
        <v>#N/A</v>
      </c>
      <c r="M60" s="20" t="e">
        <f>NA()</f>
        <v>#N/A</v>
      </c>
      <c r="N60" s="20" t="e">
        <f>NA()</f>
        <v>#N/A</v>
      </c>
      <c r="O60" s="20" t="e">
        <f>NA()</f>
        <v>#N/A</v>
      </c>
      <c r="P60" s="20" t="e">
        <f>NA()</f>
        <v>#N/A</v>
      </c>
      <c r="Q60" s="20" t="s">
        <v>176</v>
      </c>
      <c r="R60" s="101" t="s">
        <v>177</v>
      </c>
      <c r="S60" s="20">
        <v>2011</v>
      </c>
      <c r="T60" s="84" t="s">
        <v>459</v>
      </c>
      <c r="U60" s="103" t="s">
        <v>183</v>
      </c>
      <c r="V60" s="33" t="s">
        <v>101</v>
      </c>
      <c r="W60" s="90"/>
      <c r="X60" s="112">
        <f t="shared" si="30"/>
        <v>-18.5</v>
      </c>
      <c r="Y60" s="112" t="e">
        <f t="shared" si="31"/>
        <v>#N/A</v>
      </c>
      <c r="Z60" s="11" t="e">
        <f t="shared" si="2"/>
        <v>#N/A</v>
      </c>
      <c r="AA60" s="11" t="e">
        <f t="shared" si="3"/>
        <v>#N/A</v>
      </c>
      <c r="AB60" s="11" t="e">
        <f t="shared" si="4"/>
        <v>#N/A</v>
      </c>
      <c r="AC60" s="11" t="e">
        <f t="shared" si="5"/>
        <v>#N/A</v>
      </c>
      <c r="AD60" s="11" t="e">
        <f t="shared" si="6"/>
        <v>#N/A</v>
      </c>
      <c r="AE60" s="11" t="e">
        <f t="shared" si="7"/>
        <v>#N/A</v>
      </c>
      <c r="AF60" s="11" t="e">
        <f t="shared" si="8"/>
        <v>#N/A</v>
      </c>
      <c r="AG60" s="11" t="e">
        <f t="shared" si="9"/>
        <v>#N/A</v>
      </c>
      <c r="AH60" s="11" t="e">
        <f t="shared" si="10"/>
        <v>#N/A</v>
      </c>
      <c r="AI60" s="11" t="e">
        <f t="shared" si="11"/>
        <v>#N/A</v>
      </c>
      <c r="AJ60" s="11" t="e">
        <f t="shared" si="12"/>
        <v>#N/A</v>
      </c>
      <c r="AK60" s="11">
        <f t="shared" si="13"/>
        <v>-18.5</v>
      </c>
      <c r="AL60" s="11" t="e">
        <f t="shared" si="14"/>
        <v>#N/A</v>
      </c>
      <c r="AM60" s="11" t="e">
        <f t="shared" si="15"/>
        <v>#N/A</v>
      </c>
      <c r="AN60" s="11" t="e">
        <f t="shared" si="16"/>
        <v>#N/A</v>
      </c>
      <c r="AO60" s="11" t="e">
        <f t="shared" si="17"/>
        <v>#N/A</v>
      </c>
      <c r="AP60" s="11" t="e">
        <f t="shared" si="18"/>
        <v>#N/A</v>
      </c>
      <c r="AQ60" s="11" t="e">
        <f t="shared" si="19"/>
        <v>#N/A</v>
      </c>
      <c r="AR60" s="11" t="e">
        <f t="shared" si="20"/>
        <v>#N/A</v>
      </c>
      <c r="AS60" s="11" t="e">
        <f t="shared" si="21"/>
        <v>#N/A</v>
      </c>
      <c r="AT60" s="11" t="e">
        <f t="shared" si="22"/>
        <v>#N/A</v>
      </c>
      <c r="AU60" s="11" t="e">
        <f t="shared" si="23"/>
        <v>#N/A</v>
      </c>
      <c r="AV60" s="11" t="e">
        <f t="shared" si="24"/>
        <v>#N/A</v>
      </c>
      <c r="AW60" s="11" t="e">
        <f t="shared" si="25"/>
        <v>#N/A</v>
      </c>
      <c r="AX60" s="11"/>
    </row>
    <row r="61" spans="1:51" x14ac:dyDescent="0.45">
      <c r="A61" s="101">
        <v>18</v>
      </c>
      <c r="B61" s="83" t="s">
        <v>400</v>
      </c>
      <c r="C61" s="11">
        <v>670</v>
      </c>
      <c r="D61" s="20">
        <v>2</v>
      </c>
      <c r="E61" s="20">
        <v>300</v>
      </c>
      <c r="F61" s="20">
        <v>-2.2200000000000002</v>
      </c>
      <c r="G61" s="83" t="e">
        <f>NA()</f>
        <v>#N/A</v>
      </c>
      <c r="H61" s="83" t="e">
        <f>NA()</f>
        <v>#N/A</v>
      </c>
      <c r="I61" s="102">
        <v>15</v>
      </c>
      <c r="J61" s="83" t="e">
        <f>NA()</f>
        <v>#N/A</v>
      </c>
      <c r="K61" s="20" t="e">
        <f>NA()</f>
        <v>#N/A</v>
      </c>
      <c r="L61" s="20" t="e">
        <f>NA()</f>
        <v>#N/A</v>
      </c>
      <c r="M61" s="20" t="e">
        <f>NA()</f>
        <v>#N/A</v>
      </c>
      <c r="N61" s="20" t="e">
        <f>NA()</f>
        <v>#N/A</v>
      </c>
      <c r="O61" s="20" t="e">
        <f>NA()</f>
        <v>#N/A</v>
      </c>
      <c r="P61" s="20" t="e">
        <f>NA()</f>
        <v>#N/A</v>
      </c>
      <c r="Q61" s="20" t="s">
        <v>176</v>
      </c>
      <c r="R61" s="101" t="s">
        <v>177</v>
      </c>
      <c r="S61" s="20">
        <v>2011</v>
      </c>
      <c r="T61" s="84" t="s">
        <v>466</v>
      </c>
      <c r="U61" s="102" t="s">
        <v>184</v>
      </c>
      <c r="V61" s="32" t="s">
        <v>116</v>
      </c>
      <c r="W61" s="90"/>
      <c r="X61" s="112" t="e">
        <f t="shared" si="30"/>
        <v>#N/A</v>
      </c>
      <c r="Y61" s="112" t="e">
        <f t="shared" si="31"/>
        <v>#N/A</v>
      </c>
      <c r="Z61" s="11" t="e">
        <f t="shared" si="2"/>
        <v>#N/A</v>
      </c>
      <c r="AA61" s="11" t="e">
        <f t="shared" si="3"/>
        <v>#N/A</v>
      </c>
      <c r="AB61" s="11" t="e">
        <f t="shared" si="4"/>
        <v>#N/A</v>
      </c>
      <c r="AC61" s="11" t="e">
        <f t="shared" si="5"/>
        <v>#N/A</v>
      </c>
      <c r="AD61" s="11" t="e">
        <f t="shared" si="6"/>
        <v>#N/A</v>
      </c>
      <c r="AE61" s="11" t="e">
        <f t="shared" si="7"/>
        <v>#N/A</v>
      </c>
      <c r="AF61" s="11" t="e">
        <f t="shared" si="8"/>
        <v>#N/A</v>
      </c>
      <c r="AG61" s="11" t="e">
        <f t="shared" si="9"/>
        <v>#N/A</v>
      </c>
      <c r="AH61" s="11" t="e">
        <f t="shared" si="10"/>
        <v>#N/A</v>
      </c>
      <c r="AI61" s="11" t="e">
        <f t="shared" si="11"/>
        <v>#N/A</v>
      </c>
      <c r="AJ61" s="11" t="e">
        <f t="shared" si="12"/>
        <v>#N/A</v>
      </c>
      <c r="AK61" s="11" t="e">
        <f t="shared" si="13"/>
        <v>#N/A</v>
      </c>
      <c r="AL61" s="11" t="e">
        <f t="shared" si="14"/>
        <v>#N/A</v>
      </c>
      <c r="AM61" s="11" t="e">
        <f t="shared" si="15"/>
        <v>#N/A</v>
      </c>
      <c r="AN61" s="11" t="e">
        <f t="shared" si="16"/>
        <v>#N/A</v>
      </c>
      <c r="AO61" s="11" t="e">
        <f t="shared" si="17"/>
        <v>#N/A</v>
      </c>
      <c r="AP61" s="11" t="e">
        <f t="shared" si="18"/>
        <v>#N/A</v>
      </c>
      <c r="AQ61" s="11" t="e">
        <f t="shared" si="19"/>
        <v>#N/A</v>
      </c>
      <c r="AR61" s="11" t="e">
        <f t="shared" si="20"/>
        <v>#N/A</v>
      </c>
      <c r="AS61" s="11" t="e">
        <f t="shared" si="21"/>
        <v>#N/A</v>
      </c>
      <c r="AT61" s="11" t="e">
        <f t="shared" si="22"/>
        <v>#N/A</v>
      </c>
      <c r="AU61" s="11" t="e">
        <f t="shared" si="23"/>
        <v>#N/A</v>
      </c>
      <c r="AV61" s="11" t="e">
        <f t="shared" si="24"/>
        <v>#N/A</v>
      </c>
      <c r="AW61" s="11" t="e">
        <f t="shared" si="25"/>
        <v>#N/A</v>
      </c>
      <c r="AX61" s="11"/>
    </row>
    <row r="62" spans="1:51" x14ac:dyDescent="0.45">
      <c r="A62" s="101">
        <v>19</v>
      </c>
      <c r="B62" s="83" t="s">
        <v>401</v>
      </c>
      <c r="C62" s="11">
        <v>291</v>
      </c>
      <c r="D62" s="20">
        <v>1</v>
      </c>
      <c r="E62" s="20">
        <v>270</v>
      </c>
      <c r="F62" s="20">
        <v>5</v>
      </c>
      <c r="G62" s="83" t="e">
        <f>NA()</f>
        <v>#N/A</v>
      </c>
      <c r="H62" s="83" t="e">
        <f>NA()</f>
        <v>#N/A</v>
      </c>
      <c r="I62" s="20" t="e">
        <f>NA()</f>
        <v>#N/A</v>
      </c>
      <c r="J62" s="84">
        <v>-15</v>
      </c>
      <c r="K62" s="20">
        <v>30</v>
      </c>
      <c r="L62" s="20">
        <v>-1.3</v>
      </c>
      <c r="M62" s="20" t="e">
        <f>NA()</f>
        <v>#N/A</v>
      </c>
      <c r="N62" s="20">
        <v>1</v>
      </c>
      <c r="O62" s="20" t="e">
        <f>NA()</f>
        <v>#N/A</v>
      </c>
      <c r="P62" s="20" t="e">
        <f>NA()</f>
        <v>#N/A</v>
      </c>
      <c r="Q62" s="20" t="s">
        <v>176</v>
      </c>
      <c r="R62" s="101" t="s">
        <v>185</v>
      </c>
      <c r="S62" s="20">
        <v>2018</v>
      </c>
      <c r="T62" s="84" t="s">
        <v>459</v>
      </c>
      <c r="U62" s="103" t="s">
        <v>183</v>
      </c>
      <c r="V62" s="33" t="s">
        <v>101</v>
      </c>
      <c r="W62" s="90"/>
      <c r="X62" s="112" t="e">
        <f t="shared" si="30"/>
        <v>#N/A</v>
      </c>
      <c r="Y62" s="112">
        <f t="shared" si="31"/>
        <v>-15</v>
      </c>
      <c r="Z62" s="11" t="e">
        <f t="shared" si="2"/>
        <v>#N/A</v>
      </c>
      <c r="AA62" s="11" t="e">
        <f t="shared" si="3"/>
        <v>#N/A</v>
      </c>
      <c r="AB62" s="11" t="e">
        <f t="shared" si="4"/>
        <v>#N/A</v>
      </c>
      <c r="AC62" s="11" t="e">
        <f t="shared" si="5"/>
        <v>#N/A</v>
      </c>
      <c r="AD62" s="11" t="e">
        <f t="shared" si="6"/>
        <v>#N/A</v>
      </c>
      <c r="AE62" s="11" t="e">
        <f t="shared" si="7"/>
        <v>#N/A</v>
      </c>
      <c r="AF62" s="11" t="e">
        <f t="shared" si="8"/>
        <v>#N/A</v>
      </c>
      <c r="AG62" s="11" t="e">
        <f t="shared" si="9"/>
        <v>#N/A</v>
      </c>
      <c r="AH62" s="11" t="e">
        <f t="shared" si="10"/>
        <v>#N/A</v>
      </c>
      <c r="AI62" s="11" t="e">
        <f t="shared" si="11"/>
        <v>#N/A</v>
      </c>
      <c r="AJ62" s="11" t="e">
        <f t="shared" si="12"/>
        <v>#N/A</v>
      </c>
      <c r="AK62" s="11">
        <f t="shared" si="13"/>
        <v>-15</v>
      </c>
      <c r="AL62" s="11" t="e">
        <f t="shared" si="14"/>
        <v>#N/A</v>
      </c>
      <c r="AM62" s="11" t="e">
        <f t="shared" si="15"/>
        <v>#N/A</v>
      </c>
      <c r="AN62" s="11" t="e">
        <f t="shared" si="16"/>
        <v>#N/A</v>
      </c>
      <c r="AO62" s="11" t="e">
        <f t="shared" si="17"/>
        <v>#N/A</v>
      </c>
      <c r="AP62" s="11" t="e">
        <f t="shared" si="18"/>
        <v>#N/A</v>
      </c>
      <c r="AQ62" s="11" t="e">
        <f t="shared" si="19"/>
        <v>#N/A</v>
      </c>
      <c r="AR62" s="11" t="e">
        <f t="shared" si="20"/>
        <v>#N/A</v>
      </c>
      <c r="AS62" s="11" t="e">
        <f t="shared" si="21"/>
        <v>#N/A</v>
      </c>
      <c r="AT62" s="11" t="e">
        <f t="shared" si="22"/>
        <v>#N/A</v>
      </c>
      <c r="AU62" s="11" t="e">
        <f t="shared" si="23"/>
        <v>#N/A</v>
      </c>
      <c r="AV62" s="11" t="e">
        <f t="shared" si="24"/>
        <v>#N/A</v>
      </c>
      <c r="AW62" s="11" t="e">
        <f t="shared" si="25"/>
        <v>#N/A</v>
      </c>
      <c r="AX62" s="11"/>
    </row>
    <row r="63" spans="1:51" x14ac:dyDescent="0.45">
      <c r="A63" s="101">
        <v>20</v>
      </c>
      <c r="B63" s="20">
        <v>291</v>
      </c>
      <c r="C63" s="11">
        <v>291</v>
      </c>
      <c r="D63" s="20">
        <v>1</v>
      </c>
      <c r="E63" s="20">
        <v>270</v>
      </c>
      <c r="F63" s="20">
        <v>5</v>
      </c>
      <c r="G63" s="83" t="e">
        <f>NA()</f>
        <v>#N/A</v>
      </c>
      <c r="H63" s="83" t="e">
        <f>NA()</f>
        <v>#N/A</v>
      </c>
      <c r="I63" s="102">
        <v>15.04</v>
      </c>
      <c r="J63" s="84">
        <v>3</v>
      </c>
      <c r="K63" s="20" t="e">
        <f>NA()</f>
        <v>#N/A</v>
      </c>
      <c r="L63" s="20" t="e">
        <f>NA()</f>
        <v>#N/A</v>
      </c>
      <c r="M63" s="20">
        <v>4.5</v>
      </c>
      <c r="N63" s="20" t="e">
        <f>NA()</f>
        <v>#N/A</v>
      </c>
      <c r="O63" s="20" t="e">
        <f>NA()</f>
        <v>#N/A</v>
      </c>
      <c r="P63" s="20" t="e">
        <f>NA()</f>
        <v>#N/A</v>
      </c>
      <c r="Q63" s="20" t="s">
        <v>176</v>
      </c>
      <c r="R63" s="101" t="s">
        <v>185</v>
      </c>
      <c r="S63" s="20">
        <v>2020</v>
      </c>
      <c r="T63" s="84" t="s">
        <v>467</v>
      </c>
      <c r="U63" s="102" t="s">
        <v>186</v>
      </c>
      <c r="V63" s="32" t="s">
        <v>116</v>
      </c>
      <c r="W63" s="90"/>
      <c r="X63" s="112" t="e">
        <f t="shared" si="30"/>
        <v>#N/A</v>
      </c>
      <c r="Y63" s="112">
        <f t="shared" si="31"/>
        <v>3</v>
      </c>
      <c r="Z63" s="11" t="e">
        <f t="shared" si="2"/>
        <v>#N/A</v>
      </c>
      <c r="AA63" s="11" t="e">
        <f t="shared" si="3"/>
        <v>#N/A</v>
      </c>
      <c r="AB63" s="11" t="e">
        <f t="shared" si="4"/>
        <v>#N/A</v>
      </c>
      <c r="AC63" s="11" t="e">
        <f t="shared" si="5"/>
        <v>#N/A</v>
      </c>
      <c r="AD63" s="11">
        <f t="shared" si="6"/>
        <v>15.04</v>
      </c>
      <c r="AE63" s="11" t="e">
        <f t="shared" si="7"/>
        <v>#N/A</v>
      </c>
      <c r="AF63" s="11" t="e">
        <f t="shared" si="8"/>
        <v>#N/A</v>
      </c>
      <c r="AG63" s="11" t="e">
        <f t="shared" si="9"/>
        <v>#N/A</v>
      </c>
      <c r="AH63" s="11" t="e">
        <f t="shared" si="10"/>
        <v>#N/A</v>
      </c>
      <c r="AI63" s="11" t="e">
        <f t="shared" si="11"/>
        <v>#N/A</v>
      </c>
      <c r="AJ63" s="11" t="e">
        <f t="shared" si="12"/>
        <v>#N/A</v>
      </c>
      <c r="AK63" s="11">
        <f t="shared" si="13"/>
        <v>3</v>
      </c>
      <c r="AL63" s="11" t="e">
        <f t="shared" si="14"/>
        <v>#N/A</v>
      </c>
      <c r="AM63" s="11" t="e">
        <f t="shared" si="15"/>
        <v>#N/A</v>
      </c>
      <c r="AN63" s="11" t="e">
        <f t="shared" si="16"/>
        <v>#N/A</v>
      </c>
      <c r="AO63" s="11" t="e">
        <f t="shared" si="17"/>
        <v>#N/A</v>
      </c>
      <c r="AP63" s="11" t="e">
        <f t="shared" si="18"/>
        <v>#N/A</v>
      </c>
      <c r="AQ63" s="11" t="e">
        <f t="shared" si="19"/>
        <v>#N/A</v>
      </c>
      <c r="AR63" s="11">
        <f t="shared" si="20"/>
        <v>15.04</v>
      </c>
      <c r="AS63" s="11" t="e">
        <f t="shared" si="21"/>
        <v>#N/A</v>
      </c>
      <c r="AT63" s="11" t="e">
        <f t="shared" si="22"/>
        <v>#N/A</v>
      </c>
      <c r="AU63" s="11" t="e">
        <f t="shared" si="23"/>
        <v>#N/A</v>
      </c>
      <c r="AV63" s="11" t="e">
        <f t="shared" si="24"/>
        <v>#N/A</v>
      </c>
      <c r="AW63" s="11" t="e">
        <f t="shared" si="25"/>
        <v>#N/A</v>
      </c>
      <c r="AX63" s="11"/>
    </row>
    <row r="64" spans="1:51" x14ac:dyDescent="0.45">
      <c r="A64" s="101">
        <v>20</v>
      </c>
      <c r="B64" s="20">
        <v>291</v>
      </c>
      <c r="C64" s="11">
        <v>291</v>
      </c>
      <c r="D64" s="20">
        <v>1</v>
      </c>
      <c r="E64" s="20">
        <v>270</v>
      </c>
      <c r="F64" s="20">
        <v>7.5</v>
      </c>
      <c r="G64" s="83" t="e">
        <f>NA()</f>
        <v>#N/A</v>
      </c>
      <c r="H64" s="83" t="e">
        <f>NA()</f>
        <v>#N/A</v>
      </c>
      <c r="I64" s="20" t="e">
        <f>NA()</f>
        <v>#N/A</v>
      </c>
      <c r="J64" s="84">
        <v>-15</v>
      </c>
      <c r="K64" s="20" t="e">
        <f>NA()</f>
        <v>#N/A</v>
      </c>
      <c r="L64" s="20" t="e">
        <f>NA()</f>
        <v>#N/A</v>
      </c>
      <c r="M64" s="20" t="e">
        <f>NA()</f>
        <v>#N/A</v>
      </c>
      <c r="N64" s="20" t="e">
        <f>NA()</f>
        <v>#N/A</v>
      </c>
      <c r="O64" s="20" t="e">
        <f>NA()</f>
        <v>#N/A</v>
      </c>
      <c r="P64" s="20" t="e">
        <f>NA()</f>
        <v>#N/A</v>
      </c>
      <c r="Q64" s="20" t="s">
        <v>176</v>
      </c>
      <c r="R64" s="101" t="s">
        <v>185</v>
      </c>
      <c r="S64" s="20">
        <v>2020</v>
      </c>
      <c r="T64" s="84" t="s">
        <v>459</v>
      </c>
      <c r="U64" s="103" t="s">
        <v>183</v>
      </c>
      <c r="V64" s="33" t="s">
        <v>101</v>
      </c>
      <c r="W64" s="90"/>
      <c r="X64" s="112" t="e">
        <f t="shared" si="30"/>
        <v>#N/A</v>
      </c>
      <c r="Y64" s="112">
        <f t="shared" si="31"/>
        <v>-15</v>
      </c>
      <c r="Z64" s="11" t="e">
        <f t="shared" si="2"/>
        <v>#N/A</v>
      </c>
      <c r="AA64" s="11" t="e">
        <f t="shared" si="3"/>
        <v>#N/A</v>
      </c>
      <c r="AB64" s="11" t="e">
        <f t="shared" si="4"/>
        <v>#N/A</v>
      </c>
      <c r="AC64" s="11" t="e">
        <f t="shared" si="5"/>
        <v>#N/A</v>
      </c>
      <c r="AD64" s="11" t="e">
        <f t="shared" si="6"/>
        <v>#N/A</v>
      </c>
      <c r="AE64" s="11" t="e">
        <f t="shared" si="7"/>
        <v>#N/A</v>
      </c>
      <c r="AF64" s="11" t="e">
        <f t="shared" si="8"/>
        <v>#N/A</v>
      </c>
      <c r="AG64" s="11" t="e">
        <f t="shared" si="9"/>
        <v>#N/A</v>
      </c>
      <c r="AH64" s="11" t="e">
        <f t="shared" si="10"/>
        <v>#N/A</v>
      </c>
      <c r="AI64" s="11" t="e">
        <f t="shared" si="11"/>
        <v>#N/A</v>
      </c>
      <c r="AJ64" s="11" t="e">
        <f t="shared" si="12"/>
        <v>#N/A</v>
      </c>
      <c r="AK64" s="11">
        <f t="shared" si="13"/>
        <v>-15</v>
      </c>
      <c r="AL64" s="11" t="e">
        <f t="shared" si="14"/>
        <v>#N/A</v>
      </c>
      <c r="AM64" s="11" t="e">
        <f t="shared" si="15"/>
        <v>#N/A</v>
      </c>
      <c r="AN64" s="11" t="e">
        <f t="shared" si="16"/>
        <v>#N/A</v>
      </c>
      <c r="AO64" s="11" t="e">
        <f t="shared" si="17"/>
        <v>#N/A</v>
      </c>
      <c r="AP64" s="11" t="e">
        <f t="shared" si="18"/>
        <v>#N/A</v>
      </c>
      <c r="AQ64" s="11" t="e">
        <f t="shared" si="19"/>
        <v>#N/A</v>
      </c>
      <c r="AR64" s="11" t="e">
        <f t="shared" si="20"/>
        <v>#N/A</v>
      </c>
      <c r="AS64" s="11" t="e">
        <f t="shared" si="21"/>
        <v>#N/A</v>
      </c>
      <c r="AT64" s="11" t="e">
        <f t="shared" si="22"/>
        <v>#N/A</v>
      </c>
      <c r="AU64" s="11" t="e">
        <f t="shared" si="23"/>
        <v>#N/A</v>
      </c>
      <c r="AV64" s="11" t="e">
        <f t="shared" si="24"/>
        <v>#N/A</v>
      </c>
      <c r="AW64" s="11" t="e">
        <f t="shared" si="25"/>
        <v>#N/A</v>
      </c>
      <c r="AX64" s="11"/>
    </row>
    <row r="65" spans="1:51" x14ac:dyDescent="0.45">
      <c r="A65" s="101">
        <v>21</v>
      </c>
      <c r="B65" s="83" t="s">
        <v>402</v>
      </c>
      <c r="C65" s="11">
        <v>204</v>
      </c>
      <c r="D65" s="20">
        <v>2</v>
      </c>
      <c r="E65" s="20">
        <v>100</v>
      </c>
      <c r="F65" s="20">
        <v>3</v>
      </c>
      <c r="G65" s="83" t="e">
        <f>NA()</f>
        <v>#N/A</v>
      </c>
      <c r="H65" s="83" t="e">
        <f>NA()</f>
        <v>#N/A</v>
      </c>
      <c r="I65" s="20" t="e">
        <f>NA()</f>
        <v>#N/A</v>
      </c>
      <c r="J65" s="84">
        <v>-15.5</v>
      </c>
      <c r="K65" s="20" t="e">
        <f>NA()</f>
        <v>#N/A</v>
      </c>
      <c r="L65" s="20" t="e">
        <f>NA()</f>
        <v>#N/A</v>
      </c>
      <c r="M65" s="20" t="e">
        <f>NA()</f>
        <v>#N/A</v>
      </c>
      <c r="N65" s="20">
        <v>0.64000000000000012</v>
      </c>
      <c r="O65" s="20" t="s">
        <v>187</v>
      </c>
      <c r="P65" s="20" t="e">
        <f>NA()</f>
        <v>#N/A</v>
      </c>
      <c r="Q65" s="20" t="s">
        <v>188</v>
      </c>
      <c r="R65" s="101" t="s">
        <v>189</v>
      </c>
      <c r="S65" s="20">
        <v>2012</v>
      </c>
      <c r="T65" s="84" t="s">
        <v>498</v>
      </c>
      <c r="U65" s="103" t="s">
        <v>190</v>
      </c>
      <c r="V65" s="33" t="s">
        <v>101</v>
      </c>
      <c r="W65" s="90"/>
      <c r="X65" s="112">
        <f t="shared" si="30"/>
        <v>-15.5</v>
      </c>
      <c r="Y65" s="112" t="e">
        <f t="shared" si="31"/>
        <v>#N/A</v>
      </c>
      <c r="Z65" s="11" t="e">
        <f t="shared" si="2"/>
        <v>#N/A</v>
      </c>
      <c r="AA65" s="11" t="e">
        <f t="shared" si="3"/>
        <v>#N/A</v>
      </c>
      <c r="AB65" s="11" t="e">
        <f t="shared" si="4"/>
        <v>#N/A</v>
      </c>
      <c r="AC65" s="11" t="e">
        <f t="shared" si="5"/>
        <v>#N/A</v>
      </c>
      <c r="AD65" s="11" t="e">
        <f t="shared" si="6"/>
        <v>#N/A</v>
      </c>
      <c r="AE65" s="11" t="e">
        <f t="shared" si="7"/>
        <v>#N/A</v>
      </c>
      <c r="AF65" s="11" t="e">
        <f t="shared" si="8"/>
        <v>#N/A</v>
      </c>
      <c r="AG65" s="11" t="e">
        <f t="shared" si="9"/>
        <v>#N/A</v>
      </c>
      <c r="AH65" s="11" t="e">
        <f t="shared" si="10"/>
        <v>#N/A</v>
      </c>
      <c r="AI65" s="11" t="e">
        <f t="shared" si="11"/>
        <v>#N/A</v>
      </c>
      <c r="AJ65" s="11" t="e">
        <f t="shared" si="12"/>
        <v>#N/A</v>
      </c>
      <c r="AK65" s="11">
        <f t="shared" si="13"/>
        <v>-15.5</v>
      </c>
      <c r="AL65" s="11" t="e">
        <f t="shared" si="14"/>
        <v>#N/A</v>
      </c>
      <c r="AM65" s="11" t="e">
        <f t="shared" si="15"/>
        <v>#N/A</v>
      </c>
      <c r="AN65" s="11" t="e">
        <f t="shared" si="16"/>
        <v>#N/A</v>
      </c>
      <c r="AO65" s="11" t="e">
        <f t="shared" si="17"/>
        <v>#N/A</v>
      </c>
      <c r="AP65" s="11" t="e">
        <f t="shared" si="18"/>
        <v>#N/A</v>
      </c>
      <c r="AQ65" s="11" t="e">
        <f t="shared" si="19"/>
        <v>#N/A</v>
      </c>
      <c r="AR65" s="11" t="e">
        <f t="shared" si="20"/>
        <v>#N/A</v>
      </c>
      <c r="AS65" s="11" t="e">
        <f t="shared" si="21"/>
        <v>#N/A</v>
      </c>
      <c r="AT65" s="11" t="e">
        <f t="shared" si="22"/>
        <v>#N/A</v>
      </c>
      <c r="AU65" s="11" t="e">
        <f t="shared" si="23"/>
        <v>#N/A</v>
      </c>
      <c r="AV65" s="11" t="e">
        <f t="shared" si="24"/>
        <v>#N/A</v>
      </c>
      <c r="AW65" s="11" t="e">
        <f t="shared" si="25"/>
        <v>#N/A</v>
      </c>
      <c r="AX65" s="11"/>
    </row>
    <row r="66" spans="1:51" x14ac:dyDescent="0.45">
      <c r="A66" s="101">
        <v>21</v>
      </c>
      <c r="B66" s="83" t="s">
        <v>403</v>
      </c>
      <c r="C66" s="11">
        <v>202</v>
      </c>
      <c r="D66" s="20">
        <v>2</v>
      </c>
      <c r="E66" s="20">
        <v>100</v>
      </c>
      <c r="F66" s="20">
        <v>4</v>
      </c>
      <c r="G66" s="83" t="e">
        <f>NA()</f>
        <v>#N/A</v>
      </c>
      <c r="H66" s="83" t="e">
        <f>NA()</f>
        <v>#N/A</v>
      </c>
      <c r="I66" s="102">
        <v>17</v>
      </c>
      <c r="J66" s="84">
        <v>-16.5</v>
      </c>
      <c r="K66" s="20" t="e">
        <f>NA()</f>
        <v>#N/A</v>
      </c>
      <c r="L66" s="20" t="e">
        <f>NA()</f>
        <v>#N/A</v>
      </c>
      <c r="M66" s="20" t="e">
        <f>NA()</f>
        <v>#N/A</v>
      </c>
      <c r="N66" s="20">
        <v>0.64000000000000012</v>
      </c>
      <c r="O66" s="20" t="s">
        <v>187</v>
      </c>
      <c r="P66" s="20" t="e">
        <f>NA()</f>
        <v>#N/A</v>
      </c>
      <c r="Q66" s="20" t="s">
        <v>188</v>
      </c>
      <c r="R66" s="101" t="s">
        <v>189</v>
      </c>
      <c r="S66" s="20">
        <v>2012</v>
      </c>
      <c r="T66" s="84" t="s">
        <v>498</v>
      </c>
      <c r="U66" s="103" t="s">
        <v>191</v>
      </c>
      <c r="V66" s="33" t="s">
        <v>101</v>
      </c>
      <c r="W66" s="90"/>
      <c r="X66" s="112">
        <f t="shared" si="30"/>
        <v>-16.5</v>
      </c>
      <c r="Y66" s="112" t="e">
        <f t="shared" si="31"/>
        <v>#N/A</v>
      </c>
      <c r="Z66" s="11" t="e">
        <f t="shared" si="2"/>
        <v>#N/A</v>
      </c>
      <c r="AA66" s="11" t="e">
        <f t="shared" si="3"/>
        <v>#N/A</v>
      </c>
      <c r="AB66" s="11" t="e">
        <f t="shared" si="4"/>
        <v>#N/A</v>
      </c>
      <c r="AC66" s="11" t="e">
        <f t="shared" si="5"/>
        <v>#N/A</v>
      </c>
      <c r="AD66" s="11">
        <f t="shared" si="6"/>
        <v>17</v>
      </c>
      <c r="AE66" s="11" t="e">
        <f t="shared" si="7"/>
        <v>#N/A</v>
      </c>
      <c r="AF66" s="11" t="e">
        <f t="shared" si="8"/>
        <v>#N/A</v>
      </c>
      <c r="AG66" s="11" t="e">
        <f t="shared" si="9"/>
        <v>#N/A</v>
      </c>
      <c r="AH66" s="11" t="e">
        <f t="shared" si="10"/>
        <v>#N/A</v>
      </c>
      <c r="AI66" s="11" t="e">
        <f t="shared" si="11"/>
        <v>#N/A</v>
      </c>
      <c r="AJ66" s="11" t="e">
        <f t="shared" si="12"/>
        <v>#N/A</v>
      </c>
      <c r="AK66" s="11">
        <f t="shared" si="13"/>
        <v>-16.5</v>
      </c>
      <c r="AL66" s="11" t="e">
        <f t="shared" si="14"/>
        <v>#N/A</v>
      </c>
      <c r="AM66" s="11" t="e">
        <f t="shared" si="15"/>
        <v>#N/A</v>
      </c>
      <c r="AN66" s="11" t="e">
        <f t="shared" si="16"/>
        <v>#N/A</v>
      </c>
      <c r="AO66" s="11" t="e">
        <f t="shared" si="17"/>
        <v>#N/A</v>
      </c>
      <c r="AP66" s="11" t="e">
        <f t="shared" si="18"/>
        <v>#N/A</v>
      </c>
      <c r="AQ66" s="11" t="e">
        <f t="shared" si="19"/>
        <v>#N/A</v>
      </c>
      <c r="AR66" s="11" t="e">
        <f t="shared" si="20"/>
        <v>#N/A</v>
      </c>
      <c r="AS66" s="11">
        <f t="shared" si="21"/>
        <v>17</v>
      </c>
      <c r="AT66" s="11" t="e">
        <f t="shared" si="22"/>
        <v>#N/A</v>
      </c>
      <c r="AU66" s="11" t="e">
        <f t="shared" si="23"/>
        <v>#N/A</v>
      </c>
      <c r="AV66" s="11" t="e">
        <f t="shared" si="24"/>
        <v>#N/A</v>
      </c>
      <c r="AW66" s="11" t="e">
        <f t="shared" si="25"/>
        <v>#N/A</v>
      </c>
      <c r="AX66" s="11"/>
    </row>
    <row r="67" spans="1:51" x14ac:dyDescent="0.45">
      <c r="A67" s="101">
        <v>22</v>
      </c>
      <c r="B67" s="83" t="s">
        <v>404</v>
      </c>
      <c r="C67" s="11">
        <v>195</v>
      </c>
      <c r="D67" s="20">
        <v>2</v>
      </c>
      <c r="E67" s="20">
        <v>88.5</v>
      </c>
      <c r="F67" s="20">
        <v>2</v>
      </c>
      <c r="G67" s="83" t="e">
        <f>NA()</f>
        <v>#N/A</v>
      </c>
      <c r="H67" s="83" t="e">
        <f>NA()</f>
        <v>#N/A</v>
      </c>
      <c r="I67" s="102">
        <v>6</v>
      </c>
      <c r="J67" s="84">
        <v>-12</v>
      </c>
      <c r="K67" s="20" t="e">
        <f>NA()</f>
        <v>#N/A</v>
      </c>
      <c r="L67" s="20">
        <v>-3</v>
      </c>
      <c r="M67" s="20" t="e">
        <f>NA()</f>
        <v>#N/A</v>
      </c>
      <c r="N67" s="20" t="e">
        <f>NA()</f>
        <v>#N/A</v>
      </c>
      <c r="O67" s="20" t="e">
        <f>NA()</f>
        <v>#N/A</v>
      </c>
      <c r="P67" s="20" t="e">
        <f>NA()</f>
        <v>#N/A</v>
      </c>
      <c r="Q67" s="20" t="s">
        <v>176</v>
      </c>
      <c r="R67" s="101" t="s">
        <v>177</v>
      </c>
      <c r="S67" s="20">
        <v>2013</v>
      </c>
      <c r="T67" s="84" t="s">
        <v>461</v>
      </c>
      <c r="U67" s="102" t="s">
        <v>192</v>
      </c>
      <c r="V67" s="32" t="s">
        <v>116</v>
      </c>
      <c r="W67" s="90"/>
      <c r="X67" s="112">
        <f t="shared" si="30"/>
        <v>-12</v>
      </c>
      <c r="Y67" s="112" t="e">
        <f t="shared" si="31"/>
        <v>#N/A</v>
      </c>
      <c r="Z67" s="11" t="e">
        <f t="shared" ref="Z67:Z130" si="32">IF(ISBLANK(I67),NA(),IF(AND(C67&gt;=200,C67&lt;=450),IF(ISERROR(SEARCH("*SBD*",R67)),NA(),I67),NA()))</f>
        <v>#N/A</v>
      </c>
      <c r="AA67" s="11" t="e">
        <f t="shared" ref="AA67:AA130" si="33">IF(ISBLANK(I67),NA(),IF(AND(C67&gt;=200,C67&lt;=450),IF(ISERROR(SEARCH("*FMBD*",R67)),NA(),I67),NA()))</f>
        <v>#N/A</v>
      </c>
      <c r="AB67" s="11" t="e">
        <f t="shared" ref="AB67:AB130" si="34">IF(ISBLANK(I67),NA(),IF(AND(C67&gt;=200,C67&lt;=450),IF(ISERROR(SEARCH("*SiGe*",R67)),NA(),I67),NA()))</f>
        <v>#N/A</v>
      </c>
      <c r="AC67" s="11" t="e">
        <f t="shared" ref="AC67:AC130" si="35">IF(ISBLANK(I67),NA(),IF(AND(C67&gt;=200,C67&lt;=450),IF(ISERROR(SEARCH("*CMOS*",R67)),NA(),I67),NA()))</f>
        <v>#N/A</v>
      </c>
      <c r="AD67" s="11" t="e">
        <f t="shared" ref="AD67:AD130" si="36">IF(ISBLANK(I67),NA(),IF(AND(C67&gt;=200,C67&lt;=450),IF(ISERROR(SEARCH("*InP HEMT*",R67)),NA(),I67),NA()))</f>
        <v>#N/A</v>
      </c>
      <c r="AE67" s="11" t="e">
        <f t="shared" ref="AE67:AE130" si="37">IF(ISBLANK(I67),NA(),IF(AND(C67&gt;=200,C67&lt;=450),IF(ISERROR(SEARCH("*mHEMT*",R67)),NA(),I67),NA()))</f>
        <v>#N/A</v>
      </c>
      <c r="AF67" s="11" t="e">
        <f t="shared" ref="AF67:AF130" si="38">IF(ISBLANK(I67),NA(),IF(AND(C67&gt;=200,C67&lt;=450),IF(ISERROR(SEARCH("*InP HBT*",R67)),NA(),I67),NA()))</f>
        <v>#N/A</v>
      </c>
      <c r="AG67" s="11" t="e">
        <f t="shared" ref="AG67:AG130" si="39">IF(ISBLANK(J67),NA(),IF(ISERROR(SEARCH("*SBD*",R67)),NA(),J67))</f>
        <v>#N/A</v>
      </c>
      <c r="AH67" s="11" t="e">
        <f t="shared" ref="AH67:AH130" si="40">IF(ISBLANK(J67),NA(),IF(ISERROR(SEARCH("*FMBD*",R67)),NA(),J67))</f>
        <v>#N/A</v>
      </c>
      <c r="AI67" s="11" t="e">
        <f t="shared" ref="AI67:AI130" si="41">IF(ISBLANK(J67),NA(),IF(ISERROR(SEARCH("*SiGe*",R67)),NA(),J67))</f>
        <v>#N/A</v>
      </c>
      <c r="AJ67" s="11" t="e">
        <f t="shared" ref="AJ67:AJ130" si="42">IF(ISBLANK(J67),NA(),IF(ISERROR(SEARCH("*CMOS*",R67)),NA(),J67))</f>
        <v>#N/A</v>
      </c>
      <c r="AK67" s="11">
        <f t="shared" ref="AK67:AK130" si="43">IF(ISBLANK(J67),NA(),IF(ISERROR(SEARCH("*InP HEMT*",R67)),NA(),J67))</f>
        <v>-12</v>
      </c>
      <c r="AL67" s="11" t="e">
        <f t="shared" ref="AL67:AL130" si="44">IF(ISBLANK(J67),NA(),IF(ISERROR(SEARCH("*mHEMT*",R67)),NA(),J67))</f>
        <v>#N/A</v>
      </c>
      <c r="AM67" s="11" t="e">
        <f t="shared" ref="AM67:AM130" si="45">IF(ISBLANK(J67),NA(),IF(ISERROR(SEARCH("*InP HBT*",R67)),NA(),J67))</f>
        <v>#N/A</v>
      </c>
      <c r="AN67" s="11" t="e">
        <f t="shared" ref="AN67:AN130" si="46">IF(V67="Yes",AB67,NA())</f>
        <v>#N/A</v>
      </c>
      <c r="AO67" s="11" t="e">
        <f t="shared" ref="AO67:AO130" si="47">IF(V67="No",AB67,NA())</f>
        <v>#N/A</v>
      </c>
      <c r="AP67" s="11" t="e">
        <f t="shared" ref="AP67:AP130" si="48">IF(V67="Yes",AC67,NA())</f>
        <v>#N/A</v>
      </c>
      <c r="AQ67" s="11" t="e">
        <f t="shared" ref="AQ67:AQ130" si="49">IF(V67="No",AC67,NA())</f>
        <v>#N/A</v>
      </c>
      <c r="AR67" s="11" t="e">
        <f t="shared" ref="AR67:AR130" si="50">IF(V67="Yes",AD67,NA())</f>
        <v>#N/A</v>
      </c>
      <c r="AS67" s="11" t="e">
        <f t="shared" ref="AS67:AS130" si="51">IF(V67="No",AD67,NA())</f>
        <v>#N/A</v>
      </c>
      <c r="AT67" s="11" t="e">
        <f t="shared" ref="AT67:AT130" si="52">IF(V67="Yes",AE67,NA())</f>
        <v>#N/A</v>
      </c>
      <c r="AU67" s="11" t="e">
        <f t="shared" ref="AU67:AU130" si="53">IF(V67="No",AE67,NA())</f>
        <v>#N/A</v>
      </c>
      <c r="AV67" s="11" t="e">
        <f t="shared" ref="AV67:AV130" si="54">IF(V67="Yes",AF67,NA())</f>
        <v>#N/A</v>
      </c>
      <c r="AW67" s="11" t="e">
        <f t="shared" ref="AW67:AW130" si="55">IF(V67="No",AF67,NA())</f>
        <v>#N/A</v>
      </c>
      <c r="AX67" s="11"/>
    </row>
    <row r="68" spans="1:51" x14ac:dyDescent="0.45">
      <c r="A68" s="101">
        <v>23</v>
      </c>
      <c r="B68" s="20">
        <v>118.5</v>
      </c>
      <c r="C68" s="11">
        <v>118.5</v>
      </c>
      <c r="D68" s="20">
        <v>1</v>
      </c>
      <c r="E68" s="20">
        <v>110</v>
      </c>
      <c r="F68" s="20">
        <v>3</v>
      </c>
      <c r="G68" s="83" t="e">
        <f>NA()</f>
        <v>#N/A</v>
      </c>
      <c r="H68" s="83" t="e">
        <f>NA()</f>
        <v>#N/A</v>
      </c>
      <c r="I68" s="20" t="e">
        <f>NA()</f>
        <v>#N/A</v>
      </c>
      <c r="J68" s="84">
        <v>-6.5</v>
      </c>
      <c r="K68" s="20" t="e">
        <f>NA()</f>
        <v>#N/A</v>
      </c>
      <c r="L68" s="20" t="e">
        <f>NA()</f>
        <v>#N/A</v>
      </c>
      <c r="M68" s="20" t="e">
        <f>NA()</f>
        <v>#N/A</v>
      </c>
      <c r="N68" s="20">
        <v>0.66</v>
      </c>
      <c r="O68" s="20" t="e">
        <f>NA()</f>
        <v>#N/A</v>
      </c>
      <c r="P68" s="20" t="e">
        <f>NA()</f>
        <v>#N/A</v>
      </c>
      <c r="Q68" s="20" t="s">
        <v>188</v>
      </c>
      <c r="R68" s="101" t="s">
        <v>185</v>
      </c>
      <c r="S68" s="20">
        <v>2013</v>
      </c>
      <c r="T68" s="84" t="s">
        <v>459</v>
      </c>
      <c r="U68" s="103" t="s">
        <v>193</v>
      </c>
      <c r="V68" s="33" t="s">
        <v>101</v>
      </c>
      <c r="W68" s="90"/>
      <c r="X68" s="112" t="e">
        <f t="shared" si="30"/>
        <v>#N/A</v>
      </c>
      <c r="Y68" s="112">
        <f t="shared" si="31"/>
        <v>-6.5</v>
      </c>
      <c r="Z68" s="11" t="e">
        <f t="shared" si="32"/>
        <v>#N/A</v>
      </c>
      <c r="AA68" s="11" t="e">
        <f t="shared" si="33"/>
        <v>#N/A</v>
      </c>
      <c r="AB68" s="11" t="e">
        <f t="shared" si="34"/>
        <v>#N/A</v>
      </c>
      <c r="AC68" s="11" t="e">
        <f t="shared" si="35"/>
        <v>#N/A</v>
      </c>
      <c r="AD68" s="11" t="e">
        <f t="shared" si="36"/>
        <v>#N/A</v>
      </c>
      <c r="AE68" s="11" t="e">
        <f t="shared" si="37"/>
        <v>#N/A</v>
      </c>
      <c r="AF68" s="11" t="e">
        <f t="shared" si="38"/>
        <v>#N/A</v>
      </c>
      <c r="AG68" s="11" t="e">
        <f t="shared" si="39"/>
        <v>#N/A</v>
      </c>
      <c r="AH68" s="11" t="e">
        <f t="shared" si="40"/>
        <v>#N/A</v>
      </c>
      <c r="AI68" s="11" t="e">
        <f t="shared" si="41"/>
        <v>#N/A</v>
      </c>
      <c r="AJ68" s="11" t="e">
        <f t="shared" si="42"/>
        <v>#N/A</v>
      </c>
      <c r="AK68" s="11">
        <f t="shared" si="43"/>
        <v>-6.5</v>
      </c>
      <c r="AL68" s="11" t="e">
        <f t="shared" si="44"/>
        <v>#N/A</v>
      </c>
      <c r="AM68" s="11" t="e">
        <f t="shared" si="45"/>
        <v>#N/A</v>
      </c>
      <c r="AN68" s="11" t="e">
        <f t="shared" si="46"/>
        <v>#N/A</v>
      </c>
      <c r="AO68" s="11" t="e">
        <f t="shared" si="47"/>
        <v>#N/A</v>
      </c>
      <c r="AP68" s="11" t="e">
        <f t="shared" si="48"/>
        <v>#N/A</v>
      </c>
      <c r="AQ68" s="11" t="e">
        <f t="shared" si="49"/>
        <v>#N/A</v>
      </c>
      <c r="AR68" s="11" t="e">
        <f t="shared" si="50"/>
        <v>#N/A</v>
      </c>
      <c r="AS68" s="11" t="e">
        <f t="shared" si="51"/>
        <v>#N/A</v>
      </c>
      <c r="AT68" s="11" t="e">
        <f t="shared" si="52"/>
        <v>#N/A</v>
      </c>
      <c r="AU68" s="11" t="e">
        <f t="shared" si="53"/>
        <v>#N/A</v>
      </c>
      <c r="AV68" s="11" t="e">
        <f t="shared" si="54"/>
        <v>#N/A</v>
      </c>
      <c r="AW68" s="11" t="e">
        <f t="shared" si="55"/>
        <v>#N/A</v>
      </c>
      <c r="AX68" s="11"/>
    </row>
    <row r="69" spans="1:51" x14ac:dyDescent="0.45">
      <c r="A69" s="101">
        <v>23</v>
      </c>
      <c r="B69" s="20">
        <v>117.5</v>
      </c>
      <c r="C69" s="11">
        <v>117.5</v>
      </c>
      <c r="D69" s="20">
        <v>1</v>
      </c>
      <c r="E69" s="20">
        <v>110</v>
      </c>
      <c r="F69" s="20">
        <v>3</v>
      </c>
      <c r="G69" s="83" t="e">
        <f>NA()</f>
        <v>#N/A</v>
      </c>
      <c r="H69" s="83" t="e">
        <f>NA()</f>
        <v>#N/A</v>
      </c>
      <c r="I69" s="20" t="e">
        <f>NA()</f>
        <v>#N/A</v>
      </c>
      <c r="J69" s="84">
        <v>-3</v>
      </c>
      <c r="K69" s="20" t="e">
        <f>NA()</f>
        <v>#N/A</v>
      </c>
      <c r="L69" s="20" t="e">
        <f>NA()</f>
        <v>#N/A</v>
      </c>
      <c r="M69" s="20" t="e">
        <f>NA()</f>
        <v>#N/A</v>
      </c>
      <c r="N69" s="20">
        <v>0.66</v>
      </c>
      <c r="O69" s="20" t="e">
        <f>NA()</f>
        <v>#N/A</v>
      </c>
      <c r="P69" s="20" t="e">
        <f>NA()</f>
        <v>#N/A</v>
      </c>
      <c r="Q69" s="20" t="s">
        <v>188</v>
      </c>
      <c r="R69" s="101" t="s">
        <v>185</v>
      </c>
      <c r="S69" s="20">
        <v>2013</v>
      </c>
      <c r="T69" s="84" t="s">
        <v>459</v>
      </c>
      <c r="U69" s="103" t="s">
        <v>194</v>
      </c>
      <c r="V69" s="33" t="s">
        <v>101</v>
      </c>
      <c r="W69" s="90"/>
      <c r="X69" s="112" t="e">
        <f t="shared" si="30"/>
        <v>#N/A</v>
      </c>
      <c r="Y69" s="112">
        <f t="shared" si="31"/>
        <v>-3</v>
      </c>
      <c r="Z69" s="11" t="e">
        <f t="shared" si="32"/>
        <v>#N/A</v>
      </c>
      <c r="AA69" s="11" t="e">
        <f t="shared" si="33"/>
        <v>#N/A</v>
      </c>
      <c r="AB69" s="11" t="e">
        <f t="shared" si="34"/>
        <v>#N/A</v>
      </c>
      <c r="AC69" s="11" t="e">
        <f t="shared" si="35"/>
        <v>#N/A</v>
      </c>
      <c r="AD69" s="11" t="e">
        <f t="shared" si="36"/>
        <v>#N/A</v>
      </c>
      <c r="AE69" s="11" t="e">
        <f t="shared" si="37"/>
        <v>#N/A</v>
      </c>
      <c r="AF69" s="11" t="e">
        <f t="shared" si="38"/>
        <v>#N/A</v>
      </c>
      <c r="AG69" s="11" t="e">
        <f t="shared" si="39"/>
        <v>#N/A</v>
      </c>
      <c r="AH69" s="11" t="e">
        <f t="shared" si="40"/>
        <v>#N/A</v>
      </c>
      <c r="AI69" s="11" t="e">
        <f t="shared" si="41"/>
        <v>#N/A</v>
      </c>
      <c r="AJ69" s="11" t="e">
        <f t="shared" si="42"/>
        <v>#N/A</v>
      </c>
      <c r="AK69" s="11">
        <f t="shared" si="43"/>
        <v>-3</v>
      </c>
      <c r="AL69" s="11" t="e">
        <f t="shared" si="44"/>
        <v>#N/A</v>
      </c>
      <c r="AM69" s="11" t="e">
        <f t="shared" si="45"/>
        <v>#N/A</v>
      </c>
      <c r="AN69" s="11" t="e">
        <f t="shared" si="46"/>
        <v>#N/A</v>
      </c>
      <c r="AO69" s="11" t="e">
        <f t="shared" si="47"/>
        <v>#N/A</v>
      </c>
      <c r="AP69" s="11" t="e">
        <f t="shared" si="48"/>
        <v>#N/A</v>
      </c>
      <c r="AQ69" s="11" t="e">
        <f t="shared" si="49"/>
        <v>#N/A</v>
      </c>
      <c r="AR69" s="11" t="e">
        <f t="shared" si="50"/>
        <v>#N/A</v>
      </c>
      <c r="AS69" s="11" t="e">
        <f t="shared" si="51"/>
        <v>#N/A</v>
      </c>
      <c r="AT69" s="11" t="e">
        <f t="shared" si="52"/>
        <v>#N/A</v>
      </c>
      <c r="AU69" s="11" t="e">
        <f t="shared" si="53"/>
        <v>#N/A</v>
      </c>
      <c r="AV69" s="11" t="e">
        <f t="shared" si="54"/>
        <v>#N/A</v>
      </c>
      <c r="AW69" s="11" t="e">
        <f t="shared" si="55"/>
        <v>#N/A</v>
      </c>
      <c r="AX69" s="11"/>
    </row>
    <row r="70" spans="1:51" x14ac:dyDescent="0.45">
      <c r="A70" s="101">
        <v>23</v>
      </c>
      <c r="B70" s="20">
        <v>116</v>
      </c>
      <c r="C70" s="11">
        <v>116</v>
      </c>
      <c r="D70" s="20">
        <v>1</v>
      </c>
      <c r="E70" s="20">
        <v>110</v>
      </c>
      <c r="F70" s="20">
        <v>6</v>
      </c>
      <c r="G70" s="83" t="e">
        <f>NA()</f>
        <v>#N/A</v>
      </c>
      <c r="H70" s="83" t="e">
        <f>NA()</f>
        <v>#N/A</v>
      </c>
      <c r="I70" s="20" t="e">
        <f>NA()</f>
        <v>#N/A</v>
      </c>
      <c r="J70" s="84">
        <v>-6.5</v>
      </c>
      <c r="K70" s="20" t="e">
        <f>NA()</f>
        <v>#N/A</v>
      </c>
      <c r="L70" s="20" t="e">
        <f>NA()</f>
        <v>#N/A</v>
      </c>
      <c r="M70" s="20" t="e">
        <f>NA()</f>
        <v>#N/A</v>
      </c>
      <c r="N70" s="20" t="e">
        <f>NA()</f>
        <v>#N/A</v>
      </c>
      <c r="O70" s="20" t="e">
        <f>NA()</f>
        <v>#N/A</v>
      </c>
      <c r="P70" s="20" t="e">
        <f>NA()</f>
        <v>#N/A</v>
      </c>
      <c r="Q70" s="20" t="s">
        <v>176</v>
      </c>
      <c r="R70" s="101" t="s">
        <v>185</v>
      </c>
      <c r="S70" s="20">
        <v>2013</v>
      </c>
      <c r="T70" s="84" t="s">
        <v>459</v>
      </c>
      <c r="U70" s="103" t="s">
        <v>194</v>
      </c>
      <c r="V70" s="33" t="s">
        <v>101</v>
      </c>
      <c r="W70" s="90"/>
      <c r="X70" s="112" t="e">
        <f t="shared" si="30"/>
        <v>#N/A</v>
      </c>
      <c r="Y70" s="112">
        <f t="shared" si="31"/>
        <v>-6.5</v>
      </c>
      <c r="Z70" s="11" t="e">
        <f t="shared" si="32"/>
        <v>#N/A</v>
      </c>
      <c r="AA70" s="11" t="e">
        <f t="shared" si="33"/>
        <v>#N/A</v>
      </c>
      <c r="AB70" s="11" t="e">
        <f t="shared" si="34"/>
        <v>#N/A</v>
      </c>
      <c r="AC70" s="11" t="e">
        <f t="shared" si="35"/>
        <v>#N/A</v>
      </c>
      <c r="AD70" s="11" t="e">
        <f t="shared" si="36"/>
        <v>#N/A</v>
      </c>
      <c r="AE70" s="11" t="e">
        <f t="shared" si="37"/>
        <v>#N/A</v>
      </c>
      <c r="AF70" s="11" t="e">
        <f t="shared" si="38"/>
        <v>#N/A</v>
      </c>
      <c r="AG70" s="11" t="e">
        <f t="shared" si="39"/>
        <v>#N/A</v>
      </c>
      <c r="AH70" s="11" t="e">
        <f t="shared" si="40"/>
        <v>#N/A</v>
      </c>
      <c r="AI70" s="11" t="e">
        <f t="shared" si="41"/>
        <v>#N/A</v>
      </c>
      <c r="AJ70" s="11" t="e">
        <f t="shared" si="42"/>
        <v>#N/A</v>
      </c>
      <c r="AK70" s="11">
        <f t="shared" si="43"/>
        <v>-6.5</v>
      </c>
      <c r="AL70" s="11" t="e">
        <f t="shared" si="44"/>
        <v>#N/A</v>
      </c>
      <c r="AM70" s="11" t="e">
        <f t="shared" si="45"/>
        <v>#N/A</v>
      </c>
      <c r="AN70" s="11" t="e">
        <f t="shared" si="46"/>
        <v>#N/A</v>
      </c>
      <c r="AO70" s="11" t="e">
        <f t="shared" si="47"/>
        <v>#N/A</v>
      </c>
      <c r="AP70" s="11" t="e">
        <f t="shared" si="48"/>
        <v>#N/A</v>
      </c>
      <c r="AQ70" s="11" t="e">
        <f t="shared" si="49"/>
        <v>#N/A</v>
      </c>
      <c r="AR70" s="11" t="e">
        <f t="shared" si="50"/>
        <v>#N/A</v>
      </c>
      <c r="AS70" s="11" t="e">
        <f t="shared" si="51"/>
        <v>#N/A</v>
      </c>
      <c r="AT70" s="11" t="e">
        <f t="shared" si="52"/>
        <v>#N/A</v>
      </c>
      <c r="AU70" s="11" t="e">
        <f t="shared" si="53"/>
        <v>#N/A</v>
      </c>
      <c r="AV70" s="11" t="e">
        <f t="shared" si="54"/>
        <v>#N/A</v>
      </c>
      <c r="AW70" s="11" t="e">
        <f t="shared" si="55"/>
        <v>#N/A</v>
      </c>
      <c r="AX70" s="11"/>
    </row>
    <row r="71" spans="1:51" x14ac:dyDescent="0.45">
      <c r="A71" s="101">
        <v>24</v>
      </c>
      <c r="B71" s="20">
        <v>115</v>
      </c>
      <c r="C71" s="11">
        <v>115</v>
      </c>
      <c r="D71" s="20">
        <v>1</v>
      </c>
      <c r="E71" s="20">
        <v>115</v>
      </c>
      <c r="F71" s="20">
        <v>3</v>
      </c>
      <c r="G71" s="83" t="e">
        <f>NA()</f>
        <v>#N/A</v>
      </c>
      <c r="H71" s="83" t="e">
        <f>NA()</f>
        <v>#N/A</v>
      </c>
      <c r="I71" s="20" t="e">
        <f>NA()</f>
        <v>#N/A</v>
      </c>
      <c r="J71" s="84">
        <v>-6.5</v>
      </c>
      <c r="K71" s="20" t="e">
        <f>NA()</f>
        <v>#N/A</v>
      </c>
      <c r="L71" s="20" t="e">
        <f>NA()</f>
        <v>#N/A</v>
      </c>
      <c r="M71" s="20" t="e">
        <f>NA()</f>
        <v>#N/A</v>
      </c>
      <c r="N71" s="20">
        <v>1.2100000000000002</v>
      </c>
      <c r="O71" s="20" t="e">
        <f>NA()</f>
        <v>#N/A</v>
      </c>
      <c r="P71" s="20" t="e">
        <f>NA()</f>
        <v>#N/A</v>
      </c>
      <c r="Q71" s="20" t="s">
        <v>188</v>
      </c>
      <c r="R71" s="101" t="s">
        <v>185</v>
      </c>
      <c r="S71" s="20">
        <v>2014</v>
      </c>
      <c r="T71" s="84" t="s">
        <v>459</v>
      </c>
      <c r="U71" s="103" t="s">
        <v>195</v>
      </c>
      <c r="V71" s="33" t="s">
        <v>101</v>
      </c>
      <c r="W71" s="90"/>
      <c r="X71" s="112" t="e">
        <f t="shared" si="30"/>
        <v>#N/A</v>
      </c>
      <c r="Y71" s="112">
        <f t="shared" si="31"/>
        <v>-6.5</v>
      </c>
      <c r="Z71" s="11" t="e">
        <f t="shared" si="32"/>
        <v>#N/A</v>
      </c>
      <c r="AA71" s="11" t="e">
        <f t="shared" si="33"/>
        <v>#N/A</v>
      </c>
      <c r="AB71" s="11" t="e">
        <f t="shared" si="34"/>
        <v>#N/A</v>
      </c>
      <c r="AC71" s="11" t="e">
        <f t="shared" si="35"/>
        <v>#N/A</v>
      </c>
      <c r="AD71" s="11" t="e">
        <f t="shared" si="36"/>
        <v>#N/A</v>
      </c>
      <c r="AE71" s="11" t="e">
        <f t="shared" si="37"/>
        <v>#N/A</v>
      </c>
      <c r="AF71" s="11" t="e">
        <f t="shared" si="38"/>
        <v>#N/A</v>
      </c>
      <c r="AG71" s="11" t="e">
        <f t="shared" si="39"/>
        <v>#N/A</v>
      </c>
      <c r="AH71" s="11" t="e">
        <f t="shared" si="40"/>
        <v>#N/A</v>
      </c>
      <c r="AI71" s="11" t="e">
        <f t="shared" si="41"/>
        <v>#N/A</v>
      </c>
      <c r="AJ71" s="11" t="e">
        <f t="shared" si="42"/>
        <v>#N/A</v>
      </c>
      <c r="AK71" s="11">
        <f t="shared" si="43"/>
        <v>-6.5</v>
      </c>
      <c r="AL71" s="11" t="e">
        <f t="shared" si="44"/>
        <v>#N/A</v>
      </c>
      <c r="AM71" s="11" t="e">
        <f t="shared" si="45"/>
        <v>#N/A</v>
      </c>
      <c r="AN71" s="11" t="e">
        <f t="shared" si="46"/>
        <v>#N/A</v>
      </c>
      <c r="AO71" s="11" t="e">
        <f t="shared" si="47"/>
        <v>#N/A</v>
      </c>
      <c r="AP71" s="11" t="e">
        <f t="shared" si="48"/>
        <v>#N/A</v>
      </c>
      <c r="AQ71" s="11" t="e">
        <f t="shared" si="49"/>
        <v>#N/A</v>
      </c>
      <c r="AR71" s="11" t="e">
        <f t="shared" si="50"/>
        <v>#N/A</v>
      </c>
      <c r="AS71" s="11" t="e">
        <f t="shared" si="51"/>
        <v>#N/A</v>
      </c>
      <c r="AT71" s="11" t="e">
        <f t="shared" si="52"/>
        <v>#N/A</v>
      </c>
      <c r="AU71" s="11" t="e">
        <f t="shared" si="53"/>
        <v>#N/A</v>
      </c>
      <c r="AV71" s="11" t="e">
        <f t="shared" si="54"/>
        <v>#N/A</v>
      </c>
      <c r="AW71" s="11" t="e">
        <f t="shared" si="55"/>
        <v>#N/A</v>
      </c>
      <c r="AX71" s="11"/>
    </row>
    <row r="72" spans="1:51" x14ac:dyDescent="0.45">
      <c r="A72" s="101">
        <v>24</v>
      </c>
      <c r="B72" s="20">
        <v>125</v>
      </c>
      <c r="C72" s="11">
        <v>125</v>
      </c>
      <c r="D72" s="20">
        <v>1</v>
      </c>
      <c r="E72" s="20">
        <v>115</v>
      </c>
      <c r="F72" s="20" t="e">
        <f>NA()</f>
        <v>#N/A</v>
      </c>
      <c r="G72" s="83" t="e">
        <f>NA()</f>
        <v>#N/A</v>
      </c>
      <c r="H72" s="83" t="e">
        <f>NA()</f>
        <v>#N/A</v>
      </c>
      <c r="I72" s="20" t="e">
        <f>NA()</f>
        <v>#N/A</v>
      </c>
      <c r="J72" s="84">
        <v>-6.9</v>
      </c>
      <c r="K72" s="20" t="e">
        <f>NA()</f>
        <v>#N/A</v>
      </c>
      <c r="L72" s="20" t="e">
        <f>NA()</f>
        <v>#N/A</v>
      </c>
      <c r="M72" s="20" t="e">
        <f>NA()</f>
        <v>#N/A</v>
      </c>
      <c r="N72" s="20" t="e">
        <f>NA()</f>
        <v>#N/A</v>
      </c>
      <c r="O72" s="20" t="e">
        <f>NA()</f>
        <v>#N/A</v>
      </c>
      <c r="P72" s="20" t="e">
        <f>NA()</f>
        <v>#N/A</v>
      </c>
      <c r="Q72" s="20" t="s">
        <v>176</v>
      </c>
      <c r="R72" s="101" t="s">
        <v>185</v>
      </c>
      <c r="S72" s="20">
        <v>2014</v>
      </c>
      <c r="T72" s="84" t="s">
        <v>460</v>
      </c>
      <c r="U72" s="103" t="s">
        <v>196</v>
      </c>
      <c r="V72" s="33" t="s">
        <v>101</v>
      </c>
      <c r="W72" s="90"/>
      <c r="X72" s="112" t="e">
        <f t="shared" si="30"/>
        <v>#N/A</v>
      </c>
      <c r="Y72" s="112">
        <f t="shared" si="31"/>
        <v>-6.9</v>
      </c>
      <c r="Z72" s="11" t="e">
        <f t="shared" si="32"/>
        <v>#N/A</v>
      </c>
      <c r="AA72" s="11" t="e">
        <f t="shared" si="33"/>
        <v>#N/A</v>
      </c>
      <c r="AB72" s="11" t="e">
        <f t="shared" si="34"/>
        <v>#N/A</v>
      </c>
      <c r="AC72" s="11" t="e">
        <f t="shared" si="35"/>
        <v>#N/A</v>
      </c>
      <c r="AD72" s="11" t="e">
        <f t="shared" si="36"/>
        <v>#N/A</v>
      </c>
      <c r="AE72" s="11" t="e">
        <f t="shared" si="37"/>
        <v>#N/A</v>
      </c>
      <c r="AF72" s="11" t="e">
        <f t="shared" si="38"/>
        <v>#N/A</v>
      </c>
      <c r="AG72" s="11" t="e">
        <f t="shared" si="39"/>
        <v>#N/A</v>
      </c>
      <c r="AH72" s="11" t="e">
        <f t="shared" si="40"/>
        <v>#N/A</v>
      </c>
      <c r="AI72" s="11" t="e">
        <f t="shared" si="41"/>
        <v>#N/A</v>
      </c>
      <c r="AJ72" s="11" t="e">
        <f t="shared" si="42"/>
        <v>#N/A</v>
      </c>
      <c r="AK72" s="11">
        <f t="shared" si="43"/>
        <v>-6.9</v>
      </c>
      <c r="AL72" s="11" t="e">
        <f t="shared" si="44"/>
        <v>#N/A</v>
      </c>
      <c r="AM72" s="11" t="e">
        <f t="shared" si="45"/>
        <v>#N/A</v>
      </c>
      <c r="AN72" s="11" t="e">
        <f t="shared" si="46"/>
        <v>#N/A</v>
      </c>
      <c r="AO72" s="11" t="e">
        <f t="shared" si="47"/>
        <v>#N/A</v>
      </c>
      <c r="AP72" s="11" t="e">
        <f t="shared" si="48"/>
        <v>#N/A</v>
      </c>
      <c r="AQ72" s="11" t="e">
        <f t="shared" si="49"/>
        <v>#N/A</v>
      </c>
      <c r="AR72" s="11" t="e">
        <f t="shared" si="50"/>
        <v>#N/A</v>
      </c>
      <c r="AS72" s="11" t="e">
        <f t="shared" si="51"/>
        <v>#N/A</v>
      </c>
      <c r="AT72" s="11" t="e">
        <f t="shared" si="52"/>
        <v>#N/A</v>
      </c>
      <c r="AU72" s="11" t="e">
        <f t="shared" si="53"/>
        <v>#N/A</v>
      </c>
      <c r="AV72" s="11" t="e">
        <f t="shared" si="54"/>
        <v>#N/A</v>
      </c>
      <c r="AW72" s="11" t="e">
        <f t="shared" si="55"/>
        <v>#N/A</v>
      </c>
      <c r="AX72" s="11"/>
    </row>
    <row r="73" spans="1:51" x14ac:dyDescent="0.45">
      <c r="A73" s="101">
        <v>24</v>
      </c>
      <c r="B73" s="20">
        <v>125</v>
      </c>
      <c r="C73" s="11">
        <v>125</v>
      </c>
      <c r="D73" s="20">
        <v>1</v>
      </c>
      <c r="E73" s="20">
        <v>115</v>
      </c>
      <c r="F73" s="20" t="e">
        <f>NA()</f>
        <v>#N/A</v>
      </c>
      <c r="G73" s="83" t="e">
        <f>NA()</f>
        <v>#N/A</v>
      </c>
      <c r="H73" s="83" t="e">
        <f>NA()</f>
        <v>#N/A</v>
      </c>
      <c r="I73" s="20" t="e">
        <f>NA()</f>
        <v>#N/A</v>
      </c>
      <c r="J73" s="84">
        <v>-14.3</v>
      </c>
      <c r="K73" s="20" t="e">
        <f>NA()</f>
        <v>#N/A</v>
      </c>
      <c r="L73" s="20" t="e">
        <f>NA()</f>
        <v>#N/A</v>
      </c>
      <c r="M73" s="20" t="e">
        <f>NA()</f>
        <v>#N/A</v>
      </c>
      <c r="N73" s="20" t="e">
        <f>NA()</f>
        <v>#N/A</v>
      </c>
      <c r="O73" s="20" t="e">
        <f>NA()</f>
        <v>#N/A</v>
      </c>
      <c r="P73" s="20" t="e">
        <f>NA()</f>
        <v>#N/A</v>
      </c>
      <c r="Q73" s="20" t="s">
        <v>176</v>
      </c>
      <c r="R73" s="101" t="s">
        <v>185</v>
      </c>
      <c r="S73" s="20">
        <v>2014</v>
      </c>
      <c r="T73" s="84" t="s">
        <v>459</v>
      </c>
      <c r="U73" s="103" t="s">
        <v>195</v>
      </c>
      <c r="V73" s="33" t="s">
        <v>101</v>
      </c>
      <c r="W73" s="90"/>
      <c r="X73" s="112" t="e">
        <f t="shared" si="30"/>
        <v>#N/A</v>
      </c>
      <c r="Y73" s="112">
        <f t="shared" si="31"/>
        <v>-14.3</v>
      </c>
      <c r="Z73" s="11" t="e">
        <f t="shared" si="32"/>
        <v>#N/A</v>
      </c>
      <c r="AA73" s="11" t="e">
        <f t="shared" si="33"/>
        <v>#N/A</v>
      </c>
      <c r="AB73" s="11" t="e">
        <f t="shared" si="34"/>
        <v>#N/A</v>
      </c>
      <c r="AC73" s="11" t="e">
        <f t="shared" si="35"/>
        <v>#N/A</v>
      </c>
      <c r="AD73" s="11" t="e">
        <f t="shared" si="36"/>
        <v>#N/A</v>
      </c>
      <c r="AE73" s="11" t="e">
        <f t="shared" si="37"/>
        <v>#N/A</v>
      </c>
      <c r="AF73" s="11" t="e">
        <f t="shared" si="38"/>
        <v>#N/A</v>
      </c>
      <c r="AG73" s="11" t="e">
        <f t="shared" si="39"/>
        <v>#N/A</v>
      </c>
      <c r="AH73" s="11" t="e">
        <f t="shared" si="40"/>
        <v>#N/A</v>
      </c>
      <c r="AI73" s="11" t="e">
        <f t="shared" si="41"/>
        <v>#N/A</v>
      </c>
      <c r="AJ73" s="11" t="e">
        <f t="shared" si="42"/>
        <v>#N/A</v>
      </c>
      <c r="AK73" s="11">
        <f t="shared" si="43"/>
        <v>-14.3</v>
      </c>
      <c r="AL73" s="11" t="e">
        <f t="shared" si="44"/>
        <v>#N/A</v>
      </c>
      <c r="AM73" s="11" t="e">
        <f t="shared" si="45"/>
        <v>#N/A</v>
      </c>
      <c r="AN73" s="11" t="e">
        <f t="shared" si="46"/>
        <v>#N/A</v>
      </c>
      <c r="AO73" s="11" t="e">
        <f t="shared" si="47"/>
        <v>#N/A</v>
      </c>
      <c r="AP73" s="11" t="e">
        <f t="shared" si="48"/>
        <v>#N/A</v>
      </c>
      <c r="AQ73" s="11" t="e">
        <f t="shared" si="49"/>
        <v>#N/A</v>
      </c>
      <c r="AR73" s="11" t="e">
        <f t="shared" si="50"/>
        <v>#N/A</v>
      </c>
      <c r="AS73" s="11" t="e">
        <f t="shared" si="51"/>
        <v>#N/A</v>
      </c>
      <c r="AT73" s="11" t="e">
        <f t="shared" si="52"/>
        <v>#N/A</v>
      </c>
      <c r="AU73" s="11" t="e">
        <f t="shared" si="53"/>
        <v>#N/A</v>
      </c>
      <c r="AV73" s="11" t="e">
        <f t="shared" si="54"/>
        <v>#N/A</v>
      </c>
      <c r="AW73" s="11" t="e">
        <f t="shared" si="55"/>
        <v>#N/A</v>
      </c>
      <c r="AX73" s="11"/>
    </row>
    <row r="74" spans="1:51" x14ac:dyDescent="0.45">
      <c r="A74" s="101">
        <v>24</v>
      </c>
      <c r="B74" s="20">
        <v>125</v>
      </c>
      <c r="C74" s="11">
        <v>125</v>
      </c>
      <c r="D74" s="20">
        <v>1</v>
      </c>
      <c r="E74" s="20">
        <v>115</v>
      </c>
      <c r="F74" s="20">
        <v>0</v>
      </c>
      <c r="G74" s="83" t="e">
        <f>NA()</f>
        <v>#N/A</v>
      </c>
      <c r="H74" s="83" t="e">
        <f>NA()</f>
        <v>#N/A</v>
      </c>
      <c r="I74" s="20" t="e">
        <f>NA()</f>
        <v>#N/A</v>
      </c>
      <c r="J74" s="84">
        <v>-8.5</v>
      </c>
      <c r="K74" s="20" t="e">
        <f>NA()</f>
        <v>#N/A</v>
      </c>
      <c r="L74" s="20" t="e">
        <f>NA()</f>
        <v>#N/A</v>
      </c>
      <c r="M74" s="20" t="e">
        <f>NA()</f>
        <v>#N/A</v>
      </c>
      <c r="N74" s="20" t="e">
        <f>NA()</f>
        <v>#N/A</v>
      </c>
      <c r="O74" s="20" t="e">
        <f>NA()</f>
        <v>#N/A</v>
      </c>
      <c r="P74" s="20" t="e">
        <f>NA()</f>
        <v>#N/A</v>
      </c>
      <c r="Q74" s="20" t="s">
        <v>176</v>
      </c>
      <c r="R74" s="101" t="s">
        <v>185</v>
      </c>
      <c r="S74" s="20">
        <v>2014</v>
      </c>
      <c r="T74" s="84" t="s">
        <v>460</v>
      </c>
      <c r="U74" s="103" t="s">
        <v>196</v>
      </c>
      <c r="V74" s="33" t="s">
        <v>101</v>
      </c>
      <c r="W74" s="90"/>
      <c r="X74" s="112" t="e">
        <f t="shared" si="30"/>
        <v>#N/A</v>
      </c>
      <c r="Y74" s="112">
        <f t="shared" si="31"/>
        <v>-8.5</v>
      </c>
      <c r="Z74" s="11" t="e">
        <f t="shared" si="32"/>
        <v>#N/A</v>
      </c>
      <c r="AA74" s="11" t="e">
        <f t="shared" si="33"/>
        <v>#N/A</v>
      </c>
      <c r="AB74" s="11" t="e">
        <f t="shared" si="34"/>
        <v>#N/A</v>
      </c>
      <c r="AC74" s="11" t="e">
        <f t="shared" si="35"/>
        <v>#N/A</v>
      </c>
      <c r="AD74" s="11" t="e">
        <f t="shared" si="36"/>
        <v>#N/A</v>
      </c>
      <c r="AE74" s="11" t="e">
        <f t="shared" si="37"/>
        <v>#N/A</v>
      </c>
      <c r="AF74" s="11" t="e">
        <f t="shared" si="38"/>
        <v>#N/A</v>
      </c>
      <c r="AG74" s="11" t="e">
        <f t="shared" si="39"/>
        <v>#N/A</v>
      </c>
      <c r="AH74" s="11" t="e">
        <f t="shared" si="40"/>
        <v>#N/A</v>
      </c>
      <c r="AI74" s="11" t="e">
        <f t="shared" si="41"/>
        <v>#N/A</v>
      </c>
      <c r="AJ74" s="11" t="e">
        <f t="shared" si="42"/>
        <v>#N/A</v>
      </c>
      <c r="AK74" s="11">
        <f t="shared" si="43"/>
        <v>-8.5</v>
      </c>
      <c r="AL74" s="11" t="e">
        <f t="shared" si="44"/>
        <v>#N/A</v>
      </c>
      <c r="AM74" s="11" t="e">
        <f t="shared" si="45"/>
        <v>#N/A</v>
      </c>
      <c r="AN74" s="11" t="e">
        <f t="shared" si="46"/>
        <v>#N/A</v>
      </c>
      <c r="AO74" s="11" t="e">
        <f t="shared" si="47"/>
        <v>#N/A</v>
      </c>
      <c r="AP74" s="11" t="e">
        <f t="shared" si="48"/>
        <v>#N/A</v>
      </c>
      <c r="AQ74" s="11" t="e">
        <f t="shared" si="49"/>
        <v>#N/A</v>
      </c>
      <c r="AR74" s="11" t="e">
        <f t="shared" si="50"/>
        <v>#N/A</v>
      </c>
      <c r="AS74" s="11" t="e">
        <f t="shared" si="51"/>
        <v>#N/A</v>
      </c>
      <c r="AT74" s="11" t="e">
        <f t="shared" si="52"/>
        <v>#N/A</v>
      </c>
      <c r="AU74" s="11" t="e">
        <f t="shared" si="53"/>
        <v>#N/A</v>
      </c>
      <c r="AV74" s="11" t="e">
        <f t="shared" si="54"/>
        <v>#N/A</v>
      </c>
      <c r="AW74" s="11" t="e">
        <f t="shared" si="55"/>
        <v>#N/A</v>
      </c>
      <c r="AX74" s="11"/>
    </row>
    <row r="75" spans="1:51" x14ac:dyDescent="0.45">
      <c r="A75" s="104">
        <v>25</v>
      </c>
      <c r="B75" s="20">
        <v>400.005</v>
      </c>
      <c r="C75" s="11">
        <v>400.005</v>
      </c>
      <c r="D75" s="20">
        <v>2</v>
      </c>
      <c r="E75" s="20">
        <v>100</v>
      </c>
      <c r="F75" s="20" t="e">
        <f>NA()</f>
        <v>#N/A</v>
      </c>
      <c r="G75" s="83" t="e">
        <f>NA()</f>
        <v>#N/A</v>
      </c>
      <c r="H75" s="83" t="e">
        <f>NA()</f>
        <v>#N/A</v>
      </c>
      <c r="I75" s="102">
        <v>8.5</v>
      </c>
      <c r="J75" s="84">
        <v>-20</v>
      </c>
      <c r="K75" s="20">
        <v>0.995</v>
      </c>
      <c r="L75" s="20" t="e">
        <f>NA()</f>
        <v>#N/A</v>
      </c>
      <c r="M75" s="20" t="e">
        <f>NA()</f>
        <v>#N/A</v>
      </c>
      <c r="N75" s="20">
        <v>2.0625</v>
      </c>
      <c r="O75" s="20" t="e">
        <f>NA()</f>
        <v>#N/A</v>
      </c>
      <c r="P75" s="20" t="e">
        <f>NA()</f>
        <v>#N/A</v>
      </c>
      <c r="Q75" s="20" t="s">
        <v>188</v>
      </c>
      <c r="R75" s="104" t="s">
        <v>197</v>
      </c>
      <c r="S75" s="20">
        <v>2021</v>
      </c>
      <c r="T75" s="84" t="s">
        <v>469</v>
      </c>
      <c r="U75" s="102" t="s">
        <v>198</v>
      </c>
      <c r="V75" s="32" t="s">
        <v>116</v>
      </c>
      <c r="W75" s="90"/>
      <c r="X75" s="112">
        <f t="shared" si="30"/>
        <v>-20</v>
      </c>
      <c r="Y75" s="112" t="e">
        <f t="shared" si="31"/>
        <v>#N/A</v>
      </c>
      <c r="Z75" s="11" t="e">
        <f t="shared" si="32"/>
        <v>#N/A</v>
      </c>
      <c r="AA75" s="11" t="e">
        <f t="shared" si="33"/>
        <v>#N/A</v>
      </c>
      <c r="AB75" s="11" t="e">
        <f t="shared" si="34"/>
        <v>#N/A</v>
      </c>
      <c r="AC75" s="11" t="e">
        <f t="shared" si="35"/>
        <v>#N/A</v>
      </c>
      <c r="AD75" s="11" t="e">
        <f t="shared" si="36"/>
        <v>#N/A</v>
      </c>
      <c r="AE75" s="11">
        <f t="shared" si="37"/>
        <v>8.5</v>
      </c>
      <c r="AF75" s="11" t="e">
        <f t="shared" si="38"/>
        <v>#N/A</v>
      </c>
      <c r="AG75" s="11" t="e">
        <f t="shared" si="39"/>
        <v>#N/A</v>
      </c>
      <c r="AH75" s="11" t="e">
        <f t="shared" si="40"/>
        <v>#N/A</v>
      </c>
      <c r="AI75" s="11" t="e">
        <f t="shared" si="41"/>
        <v>#N/A</v>
      </c>
      <c r="AJ75" s="11" t="e">
        <f t="shared" si="42"/>
        <v>#N/A</v>
      </c>
      <c r="AK75" s="11" t="e">
        <f t="shared" si="43"/>
        <v>#N/A</v>
      </c>
      <c r="AL75" s="11">
        <f t="shared" si="44"/>
        <v>-20</v>
      </c>
      <c r="AM75" s="11" t="e">
        <f t="shared" si="45"/>
        <v>#N/A</v>
      </c>
      <c r="AN75" s="11" t="e">
        <f t="shared" si="46"/>
        <v>#N/A</v>
      </c>
      <c r="AO75" s="11" t="e">
        <f t="shared" si="47"/>
        <v>#N/A</v>
      </c>
      <c r="AP75" s="11" t="e">
        <f t="shared" si="48"/>
        <v>#N/A</v>
      </c>
      <c r="AQ75" s="11" t="e">
        <f t="shared" si="49"/>
        <v>#N/A</v>
      </c>
      <c r="AR75" s="11" t="e">
        <f t="shared" si="50"/>
        <v>#N/A</v>
      </c>
      <c r="AS75" s="11" t="e">
        <f t="shared" si="51"/>
        <v>#N/A</v>
      </c>
      <c r="AT75" s="11">
        <f t="shared" si="52"/>
        <v>8.5</v>
      </c>
      <c r="AU75" s="11" t="e">
        <f t="shared" si="53"/>
        <v>#N/A</v>
      </c>
      <c r="AV75" s="11" t="e">
        <f t="shared" si="54"/>
        <v>#N/A</v>
      </c>
      <c r="AW75" s="11" t="e">
        <f t="shared" si="55"/>
        <v>#N/A</v>
      </c>
      <c r="AX75" s="11"/>
      <c r="AY75" t="s">
        <v>473</v>
      </c>
    </row>
    <row r="76" spans="1:51" x14ac:dyDescent="0.45">
      <c r="A76" s="104">
        <v>25</v>
      </c>
      <c r="B76" s="20">
        <v>370.005</v>
      </c>
      <c r="C76" s="11">
        <v>370.005</v>
      </c>
      <c r="D76" s="20">
        <v>2</v>
      </c>
      <c r="E76" s="20">
        <v>92.5</v>
      </c>
      <c r="F76" s="20">
        <v>-2</v>
      </c>
      <c r="G76" s="83" t="e">
        <f>NA()</f>
        <v>#N/A</v>
      </c>
      <c r="H76" s="83" t="e">
        <f>NA()</f>
        <v>#N/A</v>
      </c>
      <c r="I76" s="102">
        <v>8.5</v>
      </c>
      <c r="J76" s="84">
        <v>-7</v>
      </c>
      <c r="K76" s="20">
        <v>0.995</v>
      </c>
      <c r="L76" s="20" t="e">
        <f>NA()</f>
        <v>#N/A</v>
      </c>
      <c r="M76" s="20">
        <v>0.15</v>
      </c>
      <c r="N76" s="20">
        <v>2.0625</v>
      </c>
      <c r="O76" s="20" t="e">
        <f>NA()</f>
        <v>#N/A</v>
      </c>
      <c r="P76" s="20" t="e">
        <f>NA()</f>
        <v>#N/A</v>
      </c>
      <c r="Q76" s="20" t="s">
        <v>188</v>
      </c>
      <c r="R76" s="104" t="s">
        <v>197</v>
      </c>
      <c r="S76" s="20">
        <v>2021</v>
      </c>
      <c r="T76" s="84" t="s">
        <v>470</v>
      </c>
      <c r="U76" s="102" t="s">
        <v>468</v>
      </c>
      <c r="V76" s="32" t="s">
        <v>116</v>
      </c>
      <c r="W76" s="90"/>
      <c r="X76" s="112">
        <f t="shared" si="30"/>
        <v>-7</v>
      </c>
      <c r="Y76" s="112" t="e">
        <f t="shared" si="31"/>
        <v>#N/A</v>
      </c>
      <c r="Z76" s="11" t="e">
        <f t="shared" si="32"/>
        <v>#N/A</v>
      </c>
      <c r="AA76" s="11" t="e">
        <f t="shared" si="33"/>
        <v>#N/A</v>
      </c>
      <c r="AB76" s="11" t="e">
        <f t="shared" si="34"/>
        <v>#N/A</v>
      </c>
      <c r="AC76" s="11" t="e">
        <f t="shared" si="35"/>
        <v>#N/A</v>
      </c>
      <c r="AD76" s="11" t="e">
        <f t="shared" si="36"/>
        <v>#N/A</v>
      </c>
      <c r="AE76" s="11">
        <f t="shared" si="37"/>
        <v>8.5</v>
      </c>
      <c r="AF76" s="11" t="e">
        <f t="shared" si="38"/>
        <v>#N/A</v>
      </c>
      <c r="AG76" s="11" t="e">
        <f t="shared" si="39"/>
        <v>#N/A</v>
      </c>
      <c r="AH76" s="11" t="e">
        <f t="shared" si="40"/>
        <v>#N/A</v>
      </c>
      <c r="AI76" s="11" t="e">
        <f t="shared" si="41"/>
        <v>#N/A</v>
      </c>
      <c r="AJ76" s="11" t="e">
        <f t="shared" si="42"/>
        <v>#N/A</v>
      </c>
      <c r="AK76" s="11" t="e">
        <f t="shared" si="43"/>
        <v>#N/A</v>
      </c>
      <c r="AL76" s="11">
        <f t="shared" si="44"/>
        <v>-7</v>
      </c>
      <c r="AM76" s="11" t="e">
        <f t="shared" si="45"/>
        <v>#N/A</v>
      </c>
      <c r="AN76" s="11" t="e">
        <f t="shared" si="46"/>
        <v>#N/A</v>
      </c>
      <c r="AO76" s="11" t="e">
        <f t="shared" si="47"/>
        <v>#N/A</v>
      </c>
      <c r="AP76" s="11" t="e">
        <f t="shared" si="48"/>
        <v>#N/A</v>
      </c>
      <c r="AQ76" s="11" t="e">
        <f t="shared" si="49"/>
        <v>#N/A</v>
      </c>
      <c r="AR76" s="11" t="e">
        <f t="shared" si="50"/>
        <v>#N/A</v>
      </c>
      <c r="AS76" s="11" t="e">
        <f t="shared" si="51"/>
        <v>#N/A</v>
      </c>
      <c r="AT76" s="11">
        <f t="shared" si="52"/>
        <v>8.5</v>
      </c>
      <c r="AU76" s="11" t="e">
        <f t="shared" si="53"/>
        <v>#N/A</v>
      </c>
      <c r="AV76" s="11" t="e">
        <f t="shared" si="54"/>
        <v>#N/A</v>
      </c>
      <c r="AW76" s="11" t="e">
        <f t="shared" si="55"/>
        <v>#N/A</v>
      </c>
      <c r="AX76" s="11"/>
      <c r="AY76" t="s">
        <v>473</v>
      </c>
    </row>
    <row r="77" spans="1:51" x14ac:dyDescent="0.45">
      <c r="A77" s="104">
        <v>26</v>
      </c>
      <c r="B77" s="20">
        <v>300.10000000000002</v>
      </c>
      <c r="C77" s="11">
        <v>300.10000000000002</v>
      </c>
      <c r="D77" s="20">
        <v>1</v>
      </c>
      <c r="E77" s="20">
        <v>100</v>
      </c>
      <c r="F77" s="20">
        <v>7</v>
      </c>
      <c r="G77" s="83" t="e">
        <f>NA()</f>
        <v>#N/A</v>
      </c>
      <c r="H77" s="83" t="e">
        <f>NA()</f>
        <v>#N/A</v>
      </c>
      <c r="I77" s="102">
        <v>7</v>
      </c>
      <c r="J77" s="84">
        <v>-1</v>
      </c>
      <c r="K77" s="20" t="e">
        <f>NA()</f>
        <v>#N/A</v>
      </c>
      <c r="L77" s="20" t="e">
        <f>NA()</f>
        <v>#N/A</v>
      </c>
      <c r="M77" s="20">
        <v>0.11</v>
      </c>
      <c r="N77" s="20">
        <v>4</v>
      </c>
      <c r="O77" s="20" t="e">
        <f>NA()</f>
        <v>#N/A</v>
      </c>
      <c r="P77" s="20" t="e">
        <f>NA()</f>
        <v>#N/A</v>
      </c>
      <c r="Q77" s="20" t="s">
        <v>188</v>
      </c>
      <c r="R77" s="104" t="s">
        <v>197</v>
      </c>
      <c r="S77" s="20">
        <v>2017</v>
      </c>
      <c r="T77" s="84" t="s">
        <v>471</v>
      </c>
      <c r="U77" s="102" t="s">
        <v>199</v>
      </c>
      <c r="V77" s="32" t="s">
        <v>116</v>
      </c>
      <c r="W77" s="90"/>
      <c r="X77" s="112">
        <f t="shared" si="30"/>
        <v>-1</v>
      </c>
      <c r="Y77" s="112" t="e">
        <f t="shared" si="31"/>
        <v>#N/A</v>
      </c>
      <c r="Z77" s="11" t="e">
        <f t="shared" si="32"/>
        <v>#N/A</v>
      </c>
      <c r="AA77" s="11" t="e">
        <f t="shared" si="33"/>
        <v>#N/A</v>
      </c>
      <c r="AB77" s="11" t="e">
        <f t="shared" si="34"/>
        <v>#N/A</v>
      </c>
      <c r="AC77" s="11" t="e">
        <f t="shared" si="35"/>
        <v>#N/A</v>
      </c>
      <c r="AD77" s="11" t="e">
        <f t="shared" si="36"/>
        <v>#N/A</v>
      </c>
      <c r="AE77" s="11">
        <f t="shared" si="37"/>
        <v>7</v>
      </c>
      <c r="AF77" s="11" t="e">
        <f t="shared" si="38"/>
        <v>#N/A</v>
      </c>
      <c r="AG77" s="11" t="e">
        <f t="shared" si="39"/>
        <v>#N/A</v>
      </c>
      <c r="AH77" s="11" t="e">
        <f t="shared" si="40"/>
        <v>#N/A</v>
      </c>
      <c r="AI77" s="11" t="e">
        <f t="shared" si="41"/>
        <v>#N/A</v>
      </c>
      <c r="AJ77" s="11" t="e">
        <f t="shared" si="42"/>
        <v>#N/A</v>
      </c>
      <c r="AK77" s="11" t="e">
        <f t="shared" si="43"/>
        <v>#N/A</v>
      </c>
      <c r="AL77" s="11">
        <f t="shared" si="44"/>
        <v>-1</v>
      </c>
      <c r="AM77" s="11" t="e">
        <f t="shared" si="45"/>
        <v>#N/A</v>
      </c>
      <c r="AN77" s="11" t="e">
        <f t="shared" si="46"/>
        <v>#N/A</v>
      </c>
      <c r="AO77" s="11" t="e">
        <f t="shared" si="47"/>
        <v>#N/A</v>
      </c>
      <c r="AP77" s="11" t="e">
        <f t="shared" si="48"/>
        <v>#N/A</v>
      </c>
      <c r="AQ77" s="11" t="e">
        <f t="shared" si="49"/>
        <v>#N/A</v>
      </c>
      <c r="AR77" s="11" t="e">
        <f t="shared" si="50"/>
        <v>#N/A</v>
      </c>
      <c r="AS77" s="11" t="e">
        <f t="shared" si="51"/>
        <v>#N/A</v>
      </c>
      <c r="AT77" s="11">
        <f t="shared" si="52"/>
        <v>7</v>
      </c>
      <c r="AU77" s="11" t="e">
        <f t="shared" si="53"/>
        <v>#N/A</v>
      </c>
      <c r="AV77" s="11" t="e">
        <f t="shared" si="54"/>
        <v>#N/A</v>
      </c>
      <c r="AW77" s="11" t="e">
        <f t="shared" si="55"/>
        <v>#N/A</v>
      </c>
      <c r="AX77" s="11"/>
      <c r="AY77" t="s">
        <v>474</v>
      </c>
    </row>
    <row r="78" spans="1:51" x14ac:dyDescent="0.45">
      <c r="A78" s="104">
        <v>27</v>
      </c>
      <c r="B78" s="20">
        <v>301</v>
      </c>
      <c r="C78" s="11">
        <v>301</v>
      </c>
      <c r="D78" s="20">
        <v>1</v>
      </c>
      <c r="E78" s="20">
        <v>75</v>
      </c>
      <c r="F78" s="20">
        <v>-2</v>
      </c>
      <c r="G78" s="83" t="e">
        <f>NA()</f>
        <v>#N/A</v>
      </c>
      <c r="H78" s="83" t="e">
        <f>NA()</f>
        <v>#N/A</v>
      </c>
      <c r="I78" s="20" t="e">
        <f>NA()</f>
        <v>#N/A</v>
      </c>
      <c r="J78" s="84">
        <v>-15</v>
      </c>
      <c r="K78" s="20" t="e">
        <f>NA()</f>
        <v>#N/A</v>
      </c>
      <c r="L78" s="20" t="e">
        <f>NA()</f>
        <v>#N/A</v>
      </c>
      <c r="M78" s="20">
        <v>0.17799999999999999</v>
      </c>
      <c r="N78" s="20">
        <v>3.5</v>
      </c>
      <c r="O78" s="20" t="e">
        <f>NA()</f>
        <v>#N/A</v>
      </c>
      <c r="P78" s="20" t="e">
        <f>NA()</f>
        <v>#N/A</v>
      </c>
      <c r="Q78" s="20" t="s">
        <v>188</v>
      </c>
      <c r="R78" s="104" t="s">
        <v>197</v>
      </c>
      <c r="S78" s="20">
        <v>2019</v>
      </c>
      <c r="T78" s="84" t="s">
        <v>459</v>
      </c>
      <c r="U78" s="33" t="s">
        <v>200</v>
      </c>
      <c r="V78" s="33" t="s">
        <v>101</v>
      </c>
      <c r="W78" s="110"/>
      <c r="X78" s="112">
        <f t="shared" si="30"/>
        <v>-15</v>
      </c>
      <c r="Y78" s="112" t="e">
        <f t="shared" si="31"/>
        <v>#N/A</v>
      </c>
      <c r="Z78" s="11" t="e">
        <f t="shared" si="32"/>
        <v>#N/A</v>
      </c>
      <c r="AA78" s="11" t="e">
        <f t="shared" si="33"/>
        <v>#N/A</v>
      </c>
      <c r="AB78" s="11" t="e">
        <f t="shared" si="34"/>
        <v>#N/A</v>
      </c>
      <c r="AC78" s="11" t="e">
        <f t="shared" si="35"/>
        <v>#N/A</v>
      </c>
      <c r="AD78" s="11" t="e">
        <f t="shared" si="36"/>
        <v>#N/A</v>
      </c>
      <c r="AE78" s="11" t="e">
        <f t="shared" si="37"/>
        <v>#N/A</v>
      </c>
      <c r="AF78" s="11" t="e">
        <f t="shared" si="38"/>
        <v>#N/A</v>
      </c>
      <c r="AG78" s="11" t="e">
        <f t="shared" si="39"/>
        <v>#N/A</v>
      </c>
      <c r="AH78" s="11" t="e">
        <f t="shared" si="40"/>
        <v>#N/A</v>
      </c>
      <c r="AI78" s="11" t="e">
        <f t="shared" si="41"/>
        <v>#N/A</v>
      </c>
      <c r="AJ78" s="11" t="e">
        <f t="shared" si="42"/>
        <v>#N/A</v>
      </c>
      <c r="AK78" s="11" t="e">
        <f t="shared" si="43"/>
        <v>#N/A</v>
      </c>
      <c r="AL78" s="11">
        <f t="shared" si="44"/>
        <v>-15</v>
      </c>
      <c r="AM78" s="11" t="e">
        <f t="shared" si="45"/>
        <v>#N/A</v>
      </c>
      <c r="AN78" s="11" t="e">
        <f t="shared" si="46"/>
        <v>#N/A</v>
      </c>
      <c r="AO78" s="11" t="e">
        <f t="shared" si="47"/>
        <v>#N/A</v>
      </c>
      <c r="AP78" s="11" t="e">
        <f t="shared" si="48"/>
        <v>#N/A</v>
      </c>
      <c r="AQ78" s="11" t="e">
        <f t="shared" si="49"/>
        <v>#N/A</v>
      </c>
      <c r="AR78" s="11" t="e">
        <f t="shared" si="50"/>
        <v>#N/A</v>
      </c>
      <c r="AS78" s="11" t="e">
        <f t="shared" si="51"/>
        <v>#N/A</v>
      </c>
      <c r="AT78" s="11" t="e">
        <f t="shared" si="52"/>
        <v>#N/A</v>
      </c>
      <c r="AU78" s="11" t="e">
        <f t="shared" si="53"/>
        <v>#N/A</v>
      </c>
      <c r="AV78" s="11" t="e">
        <f t="shared" si="54"/>
        <v>#N/A</v>
      </c>
      <c r="AW78" s="11" t="e">
        <f t="shared" si="55"/>
        <v>#N/A</v>
      </c>
      <c r="AX78" s="11"/>
      <c r="AY78" t="s">
        <v>475</v>
      </c>
    </row>
    <row r="79" spans="1:51" x14ac:dyDescent="0.45">
      <c r="A79" s="104">
        <v>27</v>
      </c>
      <c r="B79" s="83" t="s">
        <v>405</v>
      </c>
      <c r="C79" s="11">
        <v>301</v>
      </c>
      <c r="D79" s="20">
        <v>1</v>
      </c>
      <c r="E79" s="20">
        <v>75</v>
      </c>
      <c r="F79" s="20" t="e">
        <f>NA()</f>
        <v>#N/A</v>
      </c>
      <c r="G79" s="83" t="e">
        <f>NA()</f>
        <v>#N/A</v>
      </c>
      <c r="H79" s="83" t="e">
        <f>NA()</f>
        <v>#N/A</v>
      </c>
      <c r="I79" s="72">
        <v>7.5</v>
      </c>
      <c r="J79" s="84">
        <v>7</v>
      </c>
      <c r="K79" s="20" t="e">
        <f>NA()</f>
        <v>#N/A</v>
      </c>
      <c r="L79" s="20" t="e">
        <f>NA()</f>
        <v>#N/A</v>
      </c>
      <c r="M79" s="20" t="e">
        <f>NA()</f>
        <v>#N/A</v>
      </c>
      <c r="N79" s="20" t="e">
        <f>NA()</f>
        <v>#N/A</v>
      </c>
      <c r="O79" s="20" t="e">
        <f>NA()</f>
        <v>#N/A</v>
      </c>
      <c r="P79" s="20" t="e">
        <f>NA()</f>
        <v>#N/A</v>
      </c>
      <c r="Q79" s="20" t="s">
        <v>176</v>
      </c>
      <c r="R79" s="104" t="s">
        <v>197</v>
      </c>
      <c r="S79" s="20">
        <v>2019</v>
      </c>
      <c r="T79" s="84" t="s">
        <v>461</v>
      </c>
      <c r="U79" s="32" t="s">
        <v>201</v>
      </c>
      <c r="V79" s="32" t="s">
        <v>116</v>
      </c>
      <c r="W79" s="110"/>
      <c r="X79" s="112">
        <f t="shared" si="30"/>
        <v>7</v>
      </c>
      <c r="Y79" s="112" t="e">
        <f t="shared" si="31"/>
        <v>#N/A</v>
      </c>
      <c r="Z79" s="11" t="e">
        <f t="shared" si="32"/>
        <v>#N/A</v>
      </c>
      <c r="AA79" s="11" t="e">
        <f t="shared" si="33"/>
        <v>#N/A</v>
      </c>
      <c r="AB79" s="11" t="e">
        <f t="shared" si="34"/>
        <v>#N/A</v>
      </c>
      <c r="AC79" s="11" t="e">
        <f t="shared" si="35"/>
        <v>#N/A</v>
      </c>
      <c r="AD79" s="11" t="e">
        <f t="shared" si="36"/>
        <v>#N/A</v>
      </c>
      <c r="AE79" s="11">
        <f t="shared" si="37"/>
        <v>7.5</v>
      </c>
      <c r="AF79" s="11" t="e">
        <f t="shared" si="38"/>
        <v>#N/A</v>
      </c>
      <c r="AG79" s="11" t="e">
        <f t="shared" si="39"/>
        <v>#N/A</v>
      </c>
      <c r="AH79" s="11" t="e">
        <f t="shared" si="40"/>
        <v>#N/A</v>
      </c>
      <c r="AI79" s="11" t="e">
        <f t="shared" si="41"/>
        <v>#N/A</v>
      </c>
      <c r="AJ79" s="11" t="e">
        <f t="shared" si="42"/>
        <v>#N/A</v>
      </c>
      <c r="AK79" s="11" t="e">
        <f t="shared" si="43"/>
        <v>#N/A</v>
      </c>
      <c r="AL79" s="11">
        <f t="shared" si="44"/>
        <v>7</v>
      </c>
      <c r="AM79" s="11" t="e">
        <f t="shared" si="45"/>
        <v>#N/A</v>
      </c>
      <c r="AN79" s="11" t="e">
        <f t="shared" si="46"/>
        <v>#N/A</v>
      </c>
      <c r="AO79" s="11" t="e">
        <f t="shared" si="47"/>
        <v>#N/A</v>
      </c>
      <c r="AP79" s="11" t="e">
        <f t="shared" si="48"/>
        <v>#N/A</v>
      </c>
      <c r="AQ79" s="11" t="e">
        <f t="shared" si="49"/>
        <v>#N/A</v>
      </c>
      <c r="AR79" s="11" t="e">
        <f t="shared" si="50"/>
        <v>#N/A</v>
      </c>
      <c r="AS79" s="11" t="e">
        <f t="shared" si="51"/>
        <v>#N/A</v>
      </c>
      <c r="AT79" s="11">
        <f t="shared" si="52"/>
        <v>7.5</v>
      </c>
      <c r="AU79" s="11" t="e">
        <f t="shared" si="53"/>
        <v>#N/A</v>
      </c>
      <c r="AV79" s="11" t="e">
        <f t="shared" si="54"/>
        <v>#N/A</v>
      </c>
      <c r="AW79" s="11" t="e">
        <f t="shared" si="55"/>
        <v>#N/A</v>
      </c>
      <c r="AX79" s="11"/>
      <c r="AY79" t="s">
        <v>475</v>
      </c>
    </row>
    <row r="80" spans="1:51" x14ac:dyDescent="0.45">
      <c r="A80" s="104">
        <v>28</v>
      </c>
      <c r="B80" s="83" t="s">
        <v>406</v>
      </c>
      <c r="C80" s="11">
        <v>241</v>
      </c>
      <c r="D80" s="20">
        <v>1</v>
      </c>
      <c r="E80" s="20">
        <v>240</v>
      </c>
      <c r="F80" s="20">
        <v>-2</v>
      </c>
      <c r="G80" s="83" t="e">
        <f>NA()</f>
        <v>#N/A</v>
      </c>
      <c r="H80" s="83" t="e">
        <f>NA()</f>
        <v>#N/A</v>
      </c>
      <c r="I80" s="20" t="e">
        <f>NA()</f>
        <v>#N/A</v>
      </c>
      <c r="J80" s="84">
        <v>-7</v>
      </c>
      <c r="K80" s="20" t="e">
        <f>NA()</f>
        <v>#N/A</v>
      </c>
      <c r="L80" s="20">
        <v>-5</v>
      </c>
      <c r="M80" s="20">
        <v>0.02</v>
      </c>
      <c r="N80" s="20">
        <v>0.75</v>
      </c>
      <c r="O80" s="20" t="e">
        <f>NA()</f>
        <v>#N/A</v>
      </c>
      <c r="P80" s="20" t="e">
        <f>NA()</f>
        <v>#N/A</v>
      </c>
      <c r="Q80" s="20" t="s">
        <v>188</v>
      </c>
      <c r="R80" s="104" t="s">
        <v>197</v>
      </c>
      <c r="S80" s="20">
        <v>2019</v>
      </c>
      <c r="T80" s="84" t="s">
        <v>459</v>
      </c>
      <c r="U80" s="103" t="s">
        <v>202</v>
      </c>
      <c r="V80" s="33" t="s">
        <v>101</v>
      </c>
      <c r="W80" s="90"/>
      <c r="X80" s="72">
        <f t="shared" si="30"/>
        <v>-7</v>
      </c>
      <c r="Y80" s="112" t="e">
        <f t="shared" si="31"/>
        <v>#N/A</v>
      </c>
      <c r="Z80" s="11" t="e">
        <f t="shared" si="32"/>
        <v>#N/A</v>
      </c>
      <c r="AA80" s="11" t="e">
        <f t="shared" si="33"/>
        <v>#N/A</v>
      </c>
      <c r="AB80" s="11" t="e">
        <f t="shared" si="34"/>
        <v>#N/A</v>
      </c>
      <c r="AC80" s="11" t="e">
        <f t="shared" si="35"/>
        <v>#N/A</v>
      </c>
      <c r="AD80" s="11" t="e">
        <f t="shared" si="36"/>
        <v>#N/A</v>
      </c>
      <c r="AE80" s="11" t="e">
        <f t="shared" si="37"/>
        <v>#N/A</v>
      </c>
      <c r="AF80" s="11" t="e">
        <f t="shared" si="38"/>
        <v>#N/A</v>
      </c>
      <c r="AG80" s="11" t="e">
        <f t="shared" si="39"/>
        <v>#N/A</v>
      </c>
      <c r="AH80" s="11" t="e">
        <f t="shared" si="40"/>
        <v>#N/A</v>
      </c>
      <c r="AI80" s="11" t="e">
        <f t="shared" si="41"/>
        <v>#N/A</v>
      </c>
      <c r="AJ80" s="11" t="e">
        <f t="shared" si="42"/>
        <v>#N/A</v>
      </c>
      <c r="AK80" s="11" t="e">
        <f t="shared" si="43"/>
        <v>#N/A</v>
      </c>
      <c r="AL80" s="11">
        <f t="shared" si="44"/>
        <v>-7</v>
      </c>
      <c r="AM80" s="11" t="e">
        <f t="shared" si="45"/>
        <v>#N/A</v>
      </c>
      <c r="AN80" s="11" t="e">
        <f t="shared" si="46"/>
        <v>#N/A</v>
      </c>
      <c r="AO80" s="11" t="e">
        <f t="shared" si="47"/>
        <v>#N/A</v>
      </c>
      <c r="AP80" s="11" t="e">
        <f t="shared" si="48"/>
        <v>#N/A</v>
      </c>
      <c r="AQ80" s="11" t="e">
        <f t="shared" si="49"/>
        <v>#N/A</v>
      </c>
      <c r="AR80" s="11" t="e">
        <f t="shared" si="50"/>
        <v>#N/A</v>
      </c>
      <c r="AS80" s="11" t="e">
        <f t="shared" si="51"/>
        <v>#N/A</v>
      </c>
      <c r="AT80" s="11" t="e">
        <f t="shared" si="52"/>
        <v>#N/A</v>
      </c>
      <c r="AU80" s="11" t="e">
        <f t="shared" si="53"/>
        <v>#N/A</v>
      </c>
      <c r="AV80" s="11" t="e">
        <f t="shared" si="54"/>
        <v>#N/A</v>
      </c>
      <c r="AW80" s="11" t="e">
        <f t="shared" si="55"/>
        <v>#N/A</v>
      </c>
      <c r="AX80" s="11"/>
      <c r="AY80" t="s">
        <v>476</v>
      </c>
    </row>
    <row r="81" spans="1:51" x14ac:dyDescent="0.45">
      <c r="A81" s="104">
        <v>29</v>
      </c>
      <c r="B81" s="83" t="s">
        <v>407</v>
      </c>
      <c r="C81" s="11">
        <v>300.05</v>
      </c>
      <c r="D81" s="20">
        <v>1</v>
      </c>
      <c r="E81" s="20">
        <v>150</v>
      </c>
      <c r="F81" s="20">
        <v>0</v>
      </c>
      <c r="G81" s="83" t="e">
        <f>NA()</f>
        <v>#N/A</v>
      </c>
      <c r="H81" s="83" t="e">
        <f>NA()</f>
        <v>#N/A</v>
      </c>
      <c r="I81" s="102">
        <v>20</v>
      </c>
      <c r="J81" s="84">
        <v>-20</v>
      </c>
      <c r="K81" s="20">
        <v>4</v>
      </c>
      <c r="L81" s="20" t="e">
        <f>NA()</f>
        <v>#N/A</v>
      </c>
      <c r="M81" s="20" t="e">
        <f>NA()</f>
        <v>#N/A</v>
      </c>
      <c r="N81" s="20" t="e">
        <f>NA()</f>
        <v>#N/A</v>
      </c>
      <c r="O81" s="20" t="e">
        <f>NA()</f>
        <v>#N/A</v>
      </c>
      <c r="P81" s="20" t="e">
        <f>NA()</f>
        <v>#N/A</v>
      </c>
      <c r="Q81" s="20" t="s">
        <v>176</v>
      </c>
      <c r="R81" s="104" t="s">
        <v>197</v>
      </c>
      <c r="S81" s="20">
        <v>2010</v>
      </c>
      <c r="T81" s="84" t="s">
        <v>472</v>
      </c>
      <c r="U81" s="103" t="s">
        <v>445</v>
      </c>
      <c r="V81" s="33" t="s">
        <v>101</v>
      </c>
      <c r="W81" s="90"/>
      <c r="X81" s="72">
        <f t="shared" si="30"/>
        <v>-20</v>
      </c>
      <c r="Y81" s="112" t="e">
        <f t="shared" si="31"/>
        <v>#N/A</v>
      </c>
      <c r="Z81" s="11" t="e">
        <f t="shared" si="32"/>
        <v>#N/A</v>
      </c>
      <c r="AA81" s="11" t="e">
        <f t="shared" si="33"/>
        <v>#N/A</v>
      </c>
      <c r="AB81" s="11" t="e">
        <f t="shared" si="34"/>
        <v>#N/A</v>
      </c>
      <c r="AC81" s="11" t="e">
        <f t="shared" si="35"/>
        <v>#N/A</v>
      </c>
      <c r="AD81" s="11" t="e">
        <f t="shared" si="36"/>
        <v>#N/A</v>
      </c>
      <c r="AE81" s="11">
        <f t="shared" si="37"/>
        <v>20</v>
      </c>
      <c r="AF81" s="11" t="e">
        <f t="shared" si="38"/>
        <v>#N/A</v>
      </c>
      <c r="AG81" s="11" t="e">
        <f t="shared" si="39"/>
        <v>#N/A</v>
      </c>
      <c r="AH81" s="11" t="e">
        <f t="shared" si="40"/>
        <v>#N/A</v>
      </c>
      <c r="AI81" s="11" t="e">
        <f t="shared" si="41"/>
        <v>#N/A</v>
      </c>
      <c r="AJ81" s="11" t="e">
        <f t="shared" si="42"/>
        <v>#N/A</v>
      </c>
      <c r="AK81" s="11" t="e">
        <f t="shared" si="43"/>
        <v>#N/A</v>
      </c>
      <c r="AL81" s="11">
        <f t="shared" si="44"/>
        <v>-20</v>
      </c>
      <c r="AM81" s="11" t="e">
        <f t="shared" si="45"/>
        <v>#N/A</v>
      </c>
      <c r="AN81" s="11" t="e">
        <f t="shared" si="46"/>
        <v>#N/A</v>
      </c>
      <c r="AO81" s="11" t="e">
        <f t="shared" si="47"/>
        <v>#N/A</v>
      </c>
      <c r="AP81" s="11" t="e">
        <f t="shared" si="48"/>
        <v>#N/A</v>
      </c>
      <c r="AQ81" s="11" t="e">
        <f t="shared" si="49"/>
        <v>#N/A</v>
      </c>
      <c r="AR81" s="11" t="e">
        <f t="shared" si="50"/>
        <v>#N/A</v>
      </c>
      <c r="AS81" s="11" t="e">
        <f t="shared" si="51"/>
        <v>#N/A</v>
      </c>
      <c r="AT81" s="11" t="e">
        <f t="shared" si="52"/>
        <v>#N/A</v>
      </c>
      <c r="AU81" s="11">
        <f t="shared" si="53"/>
        <v>20</v>
      </c>
      <c r="AV81" s="11" t="e">
        <f t="shared" si="54"/>
        <v>#N/A</v>
      </c>
      <c r="AW81" s="11" t="e">
        <f t="shared" si="55"/>
        <v>#N/A</v>
      </c>
      <c r="AX81" s="11"/>
      <c r="AY81" t="s">
        <v>477</v>
      </c>
    </row>
    <row r="82" spans="1:51" x14ac:dyDescent="0.45">
      <c r="A82" s="104">
        <v>29</v>
      </c>
      <c r="B82" s="83" t="s">
        <v>408</v>
      </c>
      <c r="C82" s="11">
        <v>300.05</v>
      </c>
      <c r="D82" s="20">
        <v>1</v>
      </c>
      <c r="E82" s="20">
        <v>150</v>
      </c>
      <c r="F82" s="20">
        <v>0</v>
      </c>
      <c r="G82" s="83" t="e">
        <f>NA()</f>
        <v>#N/A</v>
      </c>
      <c r="H82" s="83" t="e">
        <f>NA()</f>
        <v>#N/A</v>
      </c>
      <c r="I82" s="102">
        <v>12</v>
      </c>
      <c r="J82" s="84">
        <v>-12</v>
      </c>
      <c r="K82" s="20">
        <v>4</v>
      </c>
      <c r="L82" s="20" t="e">
        <f>NA()</f>
        <v>#N/A</v>
      </c>
      <c r="M82" s="20" t="e">
        <f>NA()</f>
        <v>#N/A</v>
      </c>
      <c r="N82" s="20" t="e">
        <f>NA()</f>
        <v>#N/A</v>
      </c>
      <c r="O82" s="20" t="e">
        <f>NA()</f>
        <v>#N/A</v>
      </c>
      <c r="P82" s="20" t="e">
        <f>NA()</f>
        <v>#N/A</v>
      </c>
      <c r="Q82" s="20" t="s">
        <v>176</v>
      </c>
      <c r="R82" s="104" t="s">
        <v>197</v>
      </c>
      <c r="S82" s="20">
        <v>2010</v>
      </c>
      <c r="T82" s="84" t="s">
        <v>472</v>
      </c>
      <c r="U82" s="103" t="s">
        <v>444</v>
      </c>
      <c r="V82" s="33" t="s">
        <v>101</v>
      </c>
      <c r="W82" s="90"/>
      <c r="X82" s="72">
        <f t="shared" si="30"/>
        <v>-12</v>
      </c>
      <c r="Y82" s="112" t="e">
        <f t="shared" si="31"/>
        <v>#N/A</v>
      </c>
      <c r="Z82" s="11" t="e">
        <f t="shared" si="32"/>
        <v>#N/A</v>
      </c>
      <c r="AA82" s="11" t="e">
        <f t="shared" si="33"/>
        <v>#N/A</v>
      </c>
      <c r="AB82" s="11" t="e">
        <f t="shared" si="34"/>
        <v>#N/A</v>
      </c>
      <c r="AC82" s="11" t="e">
        <f t="shared" si="35"/>
        <v>#N/A</v>
      </c>
      <c r="AD82" s="11" t="e">
        <f t="shared" si="36"/>
        <v>#N/A</v>
      </c>
      <c r="AE82" s="11">
        <f t="shared" si="37"/>
        <v>12</v>
      </c>
      <c r="AF82" s="11" t="e">
        <f t="shared" si="38"/>
        <v>#N/A</v>
      </c>
      <c r="AG82" s="11" t="e">
        <f t="shared" si="39"/>
        <v>#N/A</v>
      </c>
      <c r="AH82" s="11" t="e">
        <f t="shared" si="40"/>
        <v>#N/A</v>
      </c>
      <c r="AI82" s="11" t="e">
        <f t="shared" si="41"/>
        <v>#N/A</v>
      </c>
      <c r="AJ82" s="11" t="e">
        <f t="shared" si="42"/>
        <v>#N/A</v>
      </c>
      <c r="AK82" s="11" t="e">
        <f t="shared" si="43"/>
        <v>#N/A</v>
      </c>
      <c r="AL82" s="11">
        <f t="shared" si="44"/>
        <v>-12</v>
      </c>
      <c r="AM82" s="11" t="e">
        <f t="shared" si="45"/>
        <v>#N/A</v>
      </c>
      <c r="AN82" s="11" t="e">
        <f t="shared" si="46"/>
        <v>#N/A</v>
      </c>
      <c r="AO82" s="11" t="e">
        <f t="shared" si="47"/>
        <v>#N/A</v>
      </c>
      <c r="AP82" s="11" t="e">
        <f t="shared" si="48"/>
        <v>#N/A</v>
      </c>
      <c r="AQ82" s="11" t="e">
        <f t="shared" si="49"/>
        <v>#N/A</v>
      </c>
      <c r="AR82" s="11" t="e">
        <f t="shared" si="50"/>
        <v>#N/A</v>
      </c>
      <c r="AS82" s="11" t="e">
        <f t="shared" si="51"/>
        <v>#N/A</v>
      </c>
      <c r="AT82" s="11" t="e">
        <f t="shared" si="52"/>
        <v>#N/A</v>
      </c>
      <c r="AU82" s="11">
        <f t="shared" si="53"/>
        <v>12</v>
      </c>
      <c r="AV82" s="11" t="e">
        <f t="shared" si="54"/>
        <v>#N/A</v>
      </c>
      <c r="AW82" s="11" t="e">
        <f t="shared" si="55"/>
        <v>#N/A</v>
      </c>
      <c r="AX82" s="11"/>
      <c r="AY82" t="s">
        <v>477</v>
      </c>
    </row>
    <row r="83" spans="1:51" x14ac:dyDescent="0.45">
      <c r="A83" s="104">
        <v>29</v>
      </c>
      <c r="B83" s="83" t="s">
        <v>409</v>
      </c>
      <c r="C83" s="11">
        <v>300.05</v>
      </c>
      <c r="D83" s="20">
        <v>1</v>
      </c>
      <c r="E83" s="20">
        <v>150</v>
      </c>
      <c r="F83" s="20">
        <v>0</v>
      </c>
      <c r="G83" s="83" t="e">
        <f>NA()</f>
        <v>#N/A</v>
      </c>
      <c r="H83" s="83" t="e">
        <f>NA()</f>
        <v>#N/A</v>
      </c>
      <c r="I83" s="102">
        <v>7.6</v>
      </c>
      <c r="J83" s="84">
        <v>3</v>
      </c>
      <c r="K83" s="20">
        <v>4</v>
      </c>
      <c r="L83" s="20" t="e">
        <f>NA()</f>
        <v>#N/A</v>
      </c>
      <c r="M83" s="20" t="e">
        <f>NA()</f>
        <v>#N/A</v>
      </c>
      <c r="N83" s="20" t="e">
        <f>NA()</f>
        <v>#N/A</v>
      </c>
      <c r="O83" s="20" t="e">
        <f>NA()</f>
        <v>#N/A</v>
      </c>
      <c r="P83" s="20" t="e">
        <f>NA()</f>
        <v>#N/A</v>
      </c>
      <c r="Q83" s="20" t="s">
        <v>176</v>
      </c>
      <c r="R83" s="104" t="s">
        <v>197</v>
      </c>
      <c r="S83" s="20">
        <v>2010</v>
      </c>
      <c r="T83" s="84" t="s">
        <v>491</v>
      </c>
      <c r="U83" s="102" t="s">
        <v>203</v>
      </c>
      <c r="V83" s="32" t="s">
        <v>116</v>
      </c>
      <c r="W83" s="90"/>
      <c r="X83" s="112">
        <f t="shared" si="30"/>
        <v>3</v>
      </c>
      <c r="Y83" s="112" t="e">
        <f t="shared" si="31"/>
        <v>#N/A</v>
      </c>
      <c r="Z83" s="11" t="e">
        <f t="shared" si="32"/>
        <v>#N/A</v>
      </c>
      <c r="AA83" s="11" t="e">
        <f t="shared" si="33"/>
        <v>#N/A</v>
      </c>
      <c r="AB83" s="11" t="e">
        <f t="shared" si="34"/>
        <v>#N/A</v>
      </c>
      <c r="AC83" s="11" t="e">
        <f t="shared" si="35"/>
        <v>#N/A</v>
      </c>
      <c r="AD83" s="11" t="e">
        <f t="shared" si="36"/>
        <v>#N/A</v>
      </c>
      <c r="AE83" s="11">
        <f t="shared" si="37"/>
        <v>7.6</v>
      </c>
      <c r="AF83" s="11" t="e">
        <f t="shared" si="38"/>
        <v>#N/A</v>
      </c>
      <c r="AG83" s="11" t="e">
        <f t="shared" si="39"/>
        <v>#N/A</v>
      </c>
      <c r="AH83" s="11" t="e">
        <f t="shared" si="40"/>
        <v>#N/A</v>
      </c>
      <c r="AI83" s="11" t="e">
        <f t="shared" si="41"/>
        <v>#N/A</v>
      </c>
      <c r="AJ83" s="11" t="e">
        <f t="shared" si="42"/>
        <v>#N/A</v>
      </c>
      <c r="AK83" s="11" t="e">
        <f t="shared" si="43"/>
        <v>#N/A</v>
      </c>
      <c r="AL83" s="11">
        <f t="shared" si="44"/>
        <v>3</v>
      </c>
      <c r="AM83" s="11" t="e">
        <f t="shared" si="45"/>
        <v>#N/A</v>
      </c>
      <c r="AN83" s="11" t="e">
        <f t="shared" si="46"/>
        <v>#N/A</v>
      </c>
      <c r="AO83" s="11" t="e">
        <f t="shared" si="47"/>
        <v>#N/A</v>
      </c>
      <c r="AP83" s="11" t="e">
        <f t="shared" si="48"/>
        <v>#N/A</v>
      </c>
      <c r="AQ83" s="11" t="e">
        <f t="shared" si="49"/>
        <v>#N/A</v>
      </c>
      <c r="AR83" s="11" t="e">
        <f t="shared" si="50"/>
        <v>#N/A</v>
      </c>
      <c r="AS83" s="11" t="e">
        <f t="shared" si="51"/>
        <v>#N/A</v>
      </c>
      <c r="AT83" s="11">
        <f t="shared" si="52"/>
        <v>7.6</v>
      </c>
      <c r="AU83" s="11" t="e">
        <f t="shared" si="53"/>
        <v>#N/A</v>
      </c>
      <c r="AV83" s="11" t="e">
        <f t="shared" si="54"/>
        <v>#N/A</v>
      </c>
      <c r="AW83" s="11" t="e">
        <f t="shared" si="55"/>
        <v>#N/A</v>
      </c>
      <c r="AX83" s="11"/>
      <c r="AY83" t="s">
        <v>477</v>
      </c>
    </row>
    <row r="84" spans="1:51" x14ac:dyDescent="0.45">
      <c r="A84" s="104">
        <v>30</v>
      </c>
      <c r="B84" s="83" t="s">
        <v>410</v>
      </c>
      <c r="C84" s="11">
        <v>300.10000000000002</v>
      </c>
      <c r="D84" s="20">
        <v>1</v>
      </c>
      <c r="E84" s="20">
        <v>300</v>
      </c>
      <c r="F84" s="20">
        <v>-12</v>
      </c>
      <c r="G84" s="83" t="e">
        <f>NA()</f>
        <v>#N/A</v>
      </c>
      <c r="H84" s="83" t="e">
        <f>NA()</f>
        <v>#N/A</v>
      </c>
      <c r="I84" s="20" t="e">
        <f>NA()</f>
        <v>#N/A</v>
      </c>
      <c r="J84" s="84">
        <v>15</v>
      </c>
      <c r="K84" s="20" t="e">
        <f>NA()</f>
        <v>#N/A</v>
      </c>
      <c r="L84" s="20" t="e">
        <f>NA()</f>
        <v>#N/A</v>
      </c>
      <c r="M84" s="20" t="e">
        <f>NA()</f>
        <v>#N/A</v>
      </c>
      <c r="N84" s="20">
        <v>1</v>
      </c>
      <c r="O84" s="20" t="e">
        <f>NA()</f>
        <v>#N/A</v>
      </c>
      <c r="P84" s="20" t="e">
        <f>NA()</f>
        <v>#N/A</v>
      </c>
      <c r="Q84" s="20" t="s">
        <v>188</v>
      </c>
      <c r="R84" s="104" t="s">
        <v>197</v>
      </c>
      <c r="S84" s="20">
        <v>2011</v>
      </c>
      <c r="T84" s="84" t="s">
        <v>489</v>
      </c>
      <c r="U84" s="102" t="s">
        <v>204</v>
      </c>
      <c r="V84" s="32" t="s">
        <v>116</v>
      </c>
      <c r="W84" s="90"/>
      <c r="X84" s="112">
        <f t="shared" si="30"/>
        <v>15</v>
      </c>
      <c r="Y84" s="112" t="e">
        <f t="shared" si="31"/>
        <v>#N/A</v>
      </c>
      <c r="Z84" s="11" t="e">
        <f t="shared" si="32"/>
        <v>#N/A</v>
      </c>
      <c r="AA84" s="11" t="e">
        <f t="shared" si="33"/>
        <v>#N/A</v>
      </c>
      <c r="AB84" s="11" t="e">
        <f t="shared" si="34"/>
        <v>#N/A</v>
      </c>
      <c r="AC84" s="11" t="e">
        <f t="shared" si="35"/>
        <v>#N/A</v>
      </c>
      <c r="AD84" s="11" t="e">
        <f t="shared" si="36"/>
        <v>#N/A</v>
      </c>
      <c r="AE84" s="11" t="e">
        <f t="shared" si="37"/>
        <v>#N/A</v>
      </c>
      <c r="AF84" s="11" t="e">
        <f t="shared" si="38"/>
        <v>#N/A</v>
      </c>
      <c r="AG84" s="11" t="e">
        <f t="shared" si="39"/>
        <v>#N/A</v>
      </c>
      <c r="AH84" s="11" t="e">
        <f t="shared" si="40"/>
        <v>#N/A</v>
      </c>
      <c r="AI84" s="11" t="e">
        <f t="shared" si="41"/>
        <v>#N/A</v>
      </c>
      <c r="AJ84" s="11" t="e">
        <f t="shared" si="42"/>
        <v>#N/A</v>
      </c>
      <c r="AK84" s="11" t="e">
        <f t="shared" si="43"/>
        <v>#N/A</v>
      </c>
      <c r="AL84" s="11">
        <f t="shared" si="44"/>
        <v>15</v>
      </c>
      <c r="AM84" s="11" t="e">
        <f t="shared" si="45"/>
        <v>#N/A</v>
      </c>
      <c r="AN84" s="11" t="e">
        <f t="shared" si="46"/>
        <v>#N/A</v>
      </c>
      <c r="AO84" s="11" t="e">
        <f t="shared" si="47"/>
        <v>#N/A</v>
      </c>
      <c r="AP84" s="11" t="e">
        <f t="shared" si="48"/>
        <v>#N/A</v>
      </c>
      <c r="AQ84" s="11" t="e">
        <f t="shared" si="49"/>
        <v>#N/A</v>
      </c>
      <c r="AR84" s="11" t="e">
        <f t="shared" si="50"/>
        <v>#N/A</v>
      </c>
      <c r="AS84" s="11" t="e">
        <f t="shared" si="51"/>
        <v>#N/A</v>
      </c>
      <c r="AT84" s="11" t="e">
        <f t="shared" si="52"/>
        <v>#N/A</v>
      </c>
      <c r="AU84" s="11" t="e">
        <f t="shared" si="53"/>
        <v>#N/A</v>
      </c>
      <c r="AV84" s="11" t="e">
        <f t="shared" si="54"/>
        <v>#N/A</v>
      </c>
      <c r="AW84" s="11" t="e">
        <f t="shared" si="55"/>
        <v>#N/A</v>
      </c>
      <c r="AX84" s="11"/>
      <c r="AY84" t="s">
        <v>478</v>
      </c>
    </row>
    <row r="85" spans="1:51" x14ac:dyDescent="0.45">
      <c r="A85" s="104">
        <v>30</v>
      </c>
      <c r="B85" s="83" t="s">
        <v>411</v>
      </c>
      <c r="C85" s="11">
        <v>300.10000000000002</v>
      </c>
      <c r="D85" s="20">
        <v>1</v>
      </c>
      <c r="E85" s="20">
        <v>100</v>
      </c>
      <c r="F85" s="20">
        <v>8</v>
      </c>
      <c r="G85" s="83" t="e">
        <f>NA()</f>
        <v>#N/A</v>
      </c>
      <c r="H85" s="83" t="e">
        <f>NA()</f>
        <v>#N/A</v>
      </c>
      <c r="I85" s="20" t="e">
        <f>NA()</f>
        <v>#N/A</v>
      </c>
      <c r="J85" s="84">
        <v>13.7</v>
      </c>
      <c r="K85" s="20" t="e">
        <f>NA()</f>
        <v>#N/A</v>
      </c>
      <c r="L85" s="20" t="e">
        <f>NA()</f>
        <v>#N/A</v>
      </c>
      <c r="M85" s="20" t="e">
        <f>NA()</f>
        <v>#N/A</v>
      </c>
      <c r="N85" s="20">
        <v>1.25</v>
      </c>
      <c r="O85" s="20" t="e">
        <f>NA()</f>
        <v>#N/A</v>
      </c>
      <c r="P85" s="20" t="e">
        <f>NA()</f>
        <v>#N/A</v>
      </c>
      <c r="Q85" s="20" t="s">
        <v>188</v>
      </c>
      <c r="R85" s="104" t="s">
        <v>197</v>
      </c>
      <c r="S85" s="20">
        <v>2011</v>
      </c>
      <c r="T85" s="84" t="s">
        <v>490</v>
      </c>
      <c r="U85" s="102" t="s">
        <v>205</v>
      </c>
      <c r="V85" s="32" t="s">
        <v>116</v>
      </c>
      <c r="W85" s="90"/>
      <c r="X85" s="112">
        <f t="shared" si="30"/>
        <v>13.7</v>
      </c>
      <c r="Y85" s="112" t="e">
        <f t="shared" si="31"/>
        <v>#N/A</v>
      </c>
      <c r="Z85" s="11" t="e">
        <f t="shared" si="32"/>
        <v>#N/A</v>
      </c>
      <c r="AA85" s="11" t="e">
        <f t="shared" si="33"/>
        <v>#N/A</v>
      </c>
      <c r="AB85" s="11" t="e">
        <f t="shared" si="34"/>
        <v>#N/A</v>
      </c>
      <c r="AC85" s="11" t="e">
        <f t="shared" si="35"/>
        <v>#N/A</v>
      </c>
      <c r="AD85" s="11" t="e">
        <f t="shared" si="36"/>
        <v>#N/A</v>
      </c>
      <c r="AE85" s="11" t="e">
        <f t="shared" si="37"/>
        <v>#N/A</v>
      </c>
      <c r="AF85" s="11" t="e">
        <f t="shared" si="38"/>
        <v>#N/A</v>
      </c>
      <c r="AG85" s="11" t="e">
        <f t="shared" si="39"/>
        <v>#N/A</v>
      </c>
      <c r="AH85" s="11" t="e">
        <f t="shared" si="40"/>
        <v>#N/A</v>
      </c>
      <c r="AI85" s="11" t="e">
        <f t="shared" si="41"/>
        <v>#N/A</v>
      </c>
      <c r="AJ85" s="11" t="e">
        <f t="shared" si="42"/>
        <v>#N/A</v>
      </c>
      <c r="AK85" s="11" t="e">
        <f t="shared" si="43"/>
        <v>#N/A</v>
      </c>
      <c r="AL85" s="11">
        <f t="shared" si="44"/>
        <v>13.7</v>
      </c>
      <c r="AM85" s="11" t="e">
        <f t="shared" si="45"/>
        <v>#N/A</v>
      </c>
      <c r="AN85" s="11" t="e">
        <f t="shared" si="46"/>
        <v>#N/A</v>
      </c>
      <c r="AO85" s="11" t="e">
        <f t="shared" si="47"/>
        <v>#N/A</v>
      </c>
      <c r="AP85" s="11" t="e">
        <f t="shared" si="48"/>
        <v>#N/A</v>
      </c>
      <c r="AQ85" s="11" t="e">
        <f t="shared" si="49"/>
        <v>#N/A</v>
      </c>
      <c r="AR85" s="11" t="e">
        <f t="shared" si="50"/>
        <v>#N/A</v>
      </c>
      <c r="AS85" s="11" t="e">
        <f t="shared" si="51"/>
        <v>#N/A</v>
      </c>
      <c r="AT85" s="11" t="e">
        <f t="shared" si="52"/>
        <v>#N/A</v>
      </c>
      <c r="AU85" s="11" t="e">
        <f t="shared" si="53"/>
        <v>#N/A</v>
      </c>
      <c r="AV85" s="11" t="e">
        <f t="shared" si="54"/>
        <v>#N/A</v>
      </c>
      <c r="AW85" s="11" t="e">
        <f t="shared" si="55"/>
        <v>#N/A</v>
      </c>
      <c r="AX85" s="11"/>
      <c r="AY85" t="s">
        <v>478</v>
      </c>
    </row>
    <row r="86" spans="1:51" x14ac:dyDescent="0.45">
      <c r="A86" s="104">
        <v>30</v>
      </c>
      <c r="B86" s="83" t="s">
        <v>412</v>
      </c>
      <c r="C86" s="11">
        <v>600.1</v>
      </c>
      <c r="D86" s="20">
        <v>1</v>
      </c>
      <c r="E86" s="20">
        <v>100</v>
      </c>
      <c r="F86" s="20">
        <v>0</v>
      </c>
      <c r="G86" s="83" t="e">
        <f>NA()</f>
        <v>#N/A</v>
      </c>
      <c r="H86" s="83" t="e">
        <f>NA()</f>
        <v>#N/A</v>
      </c>
      <c r="I86" s="20" t="e">
        <f>NA()</f>
        <v>#N/A</v>
      </c>
      <c r="J86" s="84">
        <v>-11.2</v>
      </c>
      <c r="K86" s="20" t="e">
        <f>NA()</f>
        <v>#N/A</v>
      </c>
      <c r="L86" s="20" t="e">
        <f>NA()</f>
        <v>#N/A</v>
      </c>
      <c r="M86" s="20">
        <v>7.2800000000000004E-2</v>
      </c>
      <c r="N86" s="20">
        <v>0.875</v>
      </c>
      <c r="O86" s="20" t="e">
        <f>NA()</f>
        <v>#N/A</v>
      </c>
      <c r="P86" s="20" t="e">
        <f>NA()</f>
        <v>#N/A</v>
      </c>
      <c r="Q86" s="20" t="s">
        <v>188</v>
      </c>
      <c r="R86" s="104" t="s">
        <v>197</v>
      </c>
      <c r="S86" s="20">
        <v>2016</v>
      </c>
      <c r="T86" s="84" t="s">
        <v>459</v>
      </c>
      <c r="U86" s="103" t="s">
        <v>206</v>
      </c>
      <c r="V86" s="33" t="s">
        <v>101</v>
      </c>
      <c r="W86" s="90"/>
      <c r="X86" s="112">
        <f t="shared" si="30"/>
        <v>-11.2</v>
      </c>
      <c r="Y86" s="112" t="e">
        <f t="shared" si="31"/>
        <v>#N/A</v>
      </c>
      <c r="Z86" s="11" t="e">
        <f t="shared" si="32"/>
        <v>#N/A</v>
      </c>
      <c r="AA86" s="11" t="e">
        <f t="shared" si="33"/>
        <v>#N/A</v>
      </c>
      <c r="AB86" s="11" t="e">
        <f t="shared" si="34"/>
        <v>#N/A</v>
      </c>
      <c r="AC86" s="11" t="e">
        <f t="shared" si="35"/>
        <v>#N/A</v>
      </c>
      <c r="AD86" s="11" t="e">
        <f t="shared" si="36"/>
        <v>#N/A</v>
      </c>
      <c r="AE86" s="11" t="e">
        <f t="shared" si="37"/>
        <v>#N/A</v>
      </c>
      <c r="AF86" s="11" t="e">
        <f t="shared" si="38"/>
        <v>#N/A</v>
      </c>
      <c r="AG86" s="11" t="e">
        <f t="shared" si="39"/>
        <v>#N/A</v>
      </c>
      <c r="AH86" s="11" t="e">
        <f t="shared" si="40"/>
        <v>#N/A</v>
      </c>
      <c r="AI86" s="11" t="e">
        <f t="shared" si="41"/>
        <v>#N/A</v>
      </c>
      <c r="AJ86" s="11" t="e">
        <f t="shared" si="42"/>
        <v>#N/A</v>
      </c>
      <c r="AK86" s="11" t="e">
        <f t="shared" si="43"/>
        <v>#N/A</v>
      </c>
      <c r="AL86" s="11">
        <f t="shared" si="44"/>
        <v>-11.2</v>
      </c>
      <c r="AM86" s="11" t="e">
        <f t="shared" si="45"/>
        <v>#N/A</v>
      </c>
      <c r="AN86" s="11" t="e">
        <f t="shared" si="46"/>
        <v>#N/A</v>
      </c>
      <c r="AO86" s="11" t="e">
        <f t="shared" si="47"/>
        <v>#N/A</v>
      </c>
      <c r="AP86" s="11" t="e">
        <f t="shared" si="48"/>
        <v>#N/A</v>
      </c>
      <c r="AQ86" s="11" t="e">
        <f t="shared" si="49"/>
        <v>#N/A</v>
      </c>
      <c r="AR86" s="11" t="e">
        <f t="shared" si="50"/>
        <v>#N/A</v>
      </c>
      <c r="AS86" s="11" t="e">
        <f t="shared" si="51"/>
        <v>#N/A</v>
      </c>
      <c r="AT86" s="11" t="e">
        <f t="shared" si="52"/>
        <v>#N/A</v>
      </c>
      <c r="AU86" s="11" t="e">
        <f t="shared" si="53"/>
        <v>#N/A</v>
      </c>
      <c r="AV86" s="11" t="e">
        <f t="shared" si="54"/>
        <v>#N/A</v>
      </c>
      <c r="AW86" s="11" t="e">
        <f t="shared" si="55"/>
        <v>#N/A</v>
      </c>
      <c r="AX86" s="11"/>
      <c r="AY86" t="s">
        <v>479</v>
      </c>
    </row>
    <row r="87" spans="1:51" x14ac:dyDescent="0.45">
      <c r="A87" s="36">
        <v>30</v>
      </c>
      <c r="B87" s="41" t="s">
        <v>413</v>
      </c>
      <c r="C87" s="11">
        <v>600.1</v>
      </c>
      <c r="D87" s="11">
        <v>1</v>
      </c>
      <c r="E87" s="11">
        <v>100</v>
      </c>
      <c r="F87" s="11">
        <v>0</v>
      </c>
      <c r="G87" s="83" t="e">
        <f>NA()</f>
        <v>#N/A</v>
      </c>
      <c r="H87" s="83" t="e">
        <f>NA()</f>
        <v>#N/A</v>
      </c>
      <c r="I87" s="20" t="e">
        <f>NA()</f>
        <v>#N/A</v>
      </c>
      <c r="J87" s="62">
        <v>-13.3</v>
      </c>
      <c r="K87" s="20" t="e">
        <f>NA()</f>
        <v>#N/A</v>
      </c>
      <c r="L87" s="20" t="e">
        <f>NA()</f>
        <v>#N/A</v>
      </c>
      <c r="M87" s="11">
        <v>6.8699999999999997E-2</v>
      </c>
      <c r="N87" s="11">
        <v>0.875</v>
      </c>
      <c r="O87" s="20" t="e">
        <f>NA()</f>
        <v>#N/A</v>
      </c>
      <c r="P87" s="20" t="e">
        <f>NA()</f>
        <v>#N/A</v>
      </c>
      <c r="Q87" s="11" t="s">
        <v>188</v>
      </c>
      <c r="R87" s="104" t="s">
        <v>197</v>
      </c>
      <c r="S87" s="11">
        <v>2016</v>
      </c>
      <c r="T87" s="84" t="s">
        <v>459</v>
      </c>
      <c r="U87" s="105" t="s">
        <v>207</v>
      </c>
      <c r="V87" s="33" t="s">
        <v>101</v>
      </c>
      <c r="W87" s="91"/>
      <c r="X87" s="112">
        <f t="shared" si="30"/>
        <v>-13.3</v>
      </c>
      <c r="Y87" s="112" t="e">
        <f t="shared" si="31"/>
        <v>#N/A</v>
      </c>
      <c r="Z87" s="11" t="e">
        <f t="shared" si="32"/>
        <v>#N/A</v>
      </c>
      <c r="AA87" s="11" t="e">
        <f t="shared" si="33"/>
        <v>#N/A</v>
      </c>
      <c r="AB87" s="11" t="e">
        <f t="shared" si="34"/>
        <v>#N/A</v>
      </c>
      <c r="AC87" s="11" t="e">
        <f t="shared" si="35"/>
        <v>#N/A</v>
      </c>
      <c r="AD87" s="11" t="e">
        <f t="shared" si="36"/>
        <v>#N/A</v>
      </c>
      <c r="AE87" s="11" t="e">
        <f t="shared" si="37"/>
        <v>#N/A</v>
      </c>
      <c r="AF87" s="11" t="e">
        <f t="shared" si="38"/>
        <v>#N/A</v>
      </c>
      <c r="AG87" s="11" t="e">
        <f t="shared" si="39"/>
        <v>#N/A</v>
      </c>
      <c r="AH87" s="11" t="e">
        <f t="shared" si="40"/>
        <v>#N/A</v>
      </c>
      <c r="AI87" s="11" t="e">
        <f t="shared" si="41"/>
        <v>#N/A</v>
      </c>
      <c r="AJ87" s="11" t="e">
        <f t="shared" si="42"/>
        <v>#N/A</v>
      </c>
      <c r="AK87" s="11" t="e">
        <f t="shared" si="43"/>
        <v>#N/A</v>
      </c>
      <c r="AL87" s="11">
        <f t="shared" si="44"/>
        <v>-13.3</v>
      </c>
      <c r="AM87" s="11" t="e">
        <f t="shared" si="45"/>
        <v>#N/A</v>
      </c>
      <c r="AN87" s="11" t="e">
        <f t="shared" si="46"/>
        <v>#N/A</v>
      </c>
      <c r="AO87" s="11" t="e">
        <f t="shared" si="47"/>
        <v>#N/A</v>
      </c>
      <c r="AP87" s="11" t="e">
        <f t="shared" si="48"/>
        <v>#N/A</v>
      </c>
      <c r="AQ87" s="11" t="e">
        <f t="shared" si="49"/>
        <v>#N/A</v>
      </c>
      <c r="AR87" s="11" t="e">
        <f t="shared" si="50"/>
        <v>#N/A</v>
      </c>
      <c r="AS87" s="11" t="e">
        <f t="shared" si="51"/>
        <v>#N/A</v>
      </c>
      <c r="AT87" s="11" t="e">
        <f t="shared" si="52"/>
        <v>#N/A</v>
      </c>
      <c r="AU87" s="11" t="e">
        <f t="shared" si="53"/>
        <v>#N/A</v>
      </c>
      <c r="AV87" s="11" t="e">
        <f t="shared" si="54"/>
        <v>#N/A</v>
      </c>
      <c r="AW87" s="11" t="e">
        <f t="shared" si="55"/>
        <v>#N/A</v>
      </c>
      <c r="AX87" s="11"/>
      <c r="AY87" t="s">
        <v>479</v>
      </c>
    </row>
    <row r="88" spans="1:51" x14ac:dyDescent="0.45">
      <c r="A88" s="36">
        <v>32</v>
      </c>
      <c r="B88" s="41" t="s">
        <v>414</v>
      </c>
      <c r="C88" s="11">
        <v>235</v>
      </c>
      <c r="D88" s="11">
        <v>1</v>
      </c>
      <c r="E88" s="11">
        <v>210</v>
      </c>
      <c r="F88" s="11">
        <v>0</v>
      </c>
      <c r="G88" s="83" t="e">
        <f>NA()</f>
        <v>#N/A</v>
      </c>
      <c r="H88" s="83" t="e">
        <f>NA()</f>
        <v>#N/A</v>
      </c>
      <c r="I88" s="20" t="e">
        <f>NA()</f>
        <v>#N/A</v>
      </c>
      <c r="J88" s="62">
        <v>-17</v>
      </c>
      <c r="K88" s="20" t="e">
        <f>NA()</f>
        <v>#N/A</v>
      </c>
      <c r="L88" s="20" t="e">
        <f>NA()</f>
        <v>#N/A</v>
      </c>
      <c r="M88" s="20" t="e">
        <f>NA()</f>
        <v>#N/A</v>
      </c>
      <c r="N88" s="20" t="e">
        <f>NA()</f>
        <v>#N/A</v>
      </c>
      <c r="O88" s="20" t="e">
        <f>NA()</f>
        <v>#N/A</v>
      </c>
      <c r="P88" s="20" t="e">
        <f>NA()</f>
        <v>#N/A</v>
      </c>
      <c r="Q88" s="11" t="s">
        <v>188</v>
      </c>
      <c r="R88" s="104" t="s">
        <v>197</v>
      </c>
      <c r="S88" s="11">
        <v>2010</v>
      </c>
      <c r="T88" s="84" t="s">
        <v>459</v>
      </c>
      <c r="U88" s="105" t="s">
        <v>208</v>
      </c>
      <c r="V88" s="33" t="s">
        <v>101</v>
      </c>
      <c r="W88" s="91"/>
      <c r="X88" s="112">
        <f t="shared" si="30"/>
        <v>-17</v>
      </c>
      <c r="Y88" s="112" t="e">
        <f t="shared" si="31"/>
        <v>#N/A</v>
      </c>
      <c r="Z88" s="11" t="e">
        <f t="shared" si="32"/>
        <v>#N/A</v>
      </c>
      <c r="AA88" s="11" t="e">
        <f t="shared" si="33"/>
        <v>#N/A</v>
      </c>
      <c r="AB88" s="11" t="e">
        <f t="shared" si="34"/>
        <v>#N/A</v>
      </c>
      <c r="AC88" s="11" t="e">
        <f t="shared" si="35"/>
        <v>#N/A</v>
      </c>
      <c r="AD88" s="11" t="e">
        <f t="shared" si="36"/>
        <v>#N/A</v>
      </c>
      <c r="AE88" s="11" t="e">
        <f t="shared" si="37"/>
        <v>#N/A</v>
      </c>
      <c r="AF88" s="11" t="e">
        <f t="shared" si="38"/>
        <v>#N/A</v>
      </c>
      <c r="AG88" s="11" t="e">
        <f t="shared" si="39"/>
        <v>#N/A</v>
      </c>
      <c r="AH88" s="11" t="e">
        <f t="shared" si="40"/>
        <v>#N/A</v>
      </c>
      <c r="AI88" s="11" t="e">
        <f t="shared" si="41"/>
        <v>#N/A</v>
      </c>
      <c r="AJ88" s="11" t="e">
        <f t="shared" si="42"/>
        <v>#N/A</v>
      </c>
      <c r="AK88" s="11" t="e">
        <f t="shared" si="43"/>
        <v>#N/A</v>
      </c>
      <c r="AL88" s="11">
        <f t="shared" si="44"/>
        <v>-17</v>
      </c>
      <c r="AM88" s="11" t="e">
        <f t="shared" si="45"/>
        <v>#N/A</v>
      </c>
      <c r="AN88" s="11" t="e">
        <f t="shared" si="46"/>
        <v>#N/A</v>
      </c>
      <c r="AO88" s="11" t="e">
        <f t="shared" si="47"/>
        <v>#N/A</v>
      </c>
      <c r="AP88" s="11" t="e">
        <f t="shared" si="48"/>
        <v>#N/A</v>
      </c>
      <c r="AQ88" s="11" t="e">
        <f t="shared" si="49"/>
        <v>#N/A</v>
      </c>
      <c r="AR88" s="11" t="e">
        <f t="shared" si="50"/>
        <v>#N/A</v>
      </c>
      <c r="AS88" s="11" t="e">
        <f t="shared" si="51"/>
        <v>#N/A</v>
      </c>
      <c r="AT88" s="11" t="e">
        <f t="shared" si="52"/>
        <v>#N/A</v>
      </c>
      <c r="AU88" s="11" t="e">
        <f t="shared" si="53"/>
        <v>#N/A</v>
      </c>
      <c r="AV88" s="11" t="e">
        <f t="shared" si="54"/>
        <v>#N/A</v>
      </c>
      <c r="AW88" s="11" t="e">
        <f t="shared" si="55"/>
        <v>#N/A</v>
      </c>
      <c r="AX88" s="11"/>
      <c r="AY88" t="s">
        <v>480</v>
      </c>
    </row>
    <row r="89" spans="1:51" x14ac:dyDescent="0.45">
      <c r="A89" s="36">
        <v>33</v>
      </c>
      <c r="B89" s="11">
        <v>260</v>
      </c>
      <c r="C89" s="11">
        <v>260</v>
      </c>
      <c r="D89" s="11">
        <v>2</v>
      </c>
      <c r="E89" s="11">
        <v>110</v>
      </c>
      <c r="F89" s="11">
        <v>10</v>
      </c>
      <c r="G89" s="83" t="e">
        <f>NA()</f>
        <v>#N/A</v>
      </c>
      <c r="H89" s="83" t="e">
        <f>NA()</f>
        <v>#N/A</v>
      </c>
      <c r="I89" s="20" t="e">
        <f>NA()</f>
        <v>#N/A</v>
      </c>
      <c r="J89" s="62">
        <v>4.7</v>
      </c>
      <c r="K89" s="20" t="e">
        <f>NA()</f>
        <v>#N/A</v>
      </c>
      <c r="L89" s="20" t="e">
        <f>NA()</f>
        <v>#N/A</v>
      </c>
      <c r="M89" s="20" t="e">
        <f>NA()</f>
        <v>#N/A</v>
      </c>
      <c r="N89" s="20" t="e">
        <f>NA()</f>
        <v>#N/A</v>
      </c>
      <c r="O89" s="20" t="e">
        <f>NA()</f>
        <v>#N/A</v>
      </c>
      <c r="P89" s="20" t="e">
        <f>NA()</f>
        <v>#N/A</v>
      </c>
      <c r="Q89" s="11" t="s">
        <v>188</v>
      </c>
      <c r="R89" s="104" t="s">
        <v>197</v>
      </c>
      <c r="S89" s="11">
        <v>2012</v>
      </c>
      <c r="T89" s="84" t="s">
        <v>461</v>
      </c>
      <c r="U89" s="72" t="s">
        <v>209</v>
      </c>
      <c r="V89" s="32" t="s">
        <v>116</v>
      </c>
      <c r="W89" s="91"/>
      <c r="X89" s="112">
        <f t="shared" si="30"/>
        <v>4.7</v>
      </c>
      <c r="Y89" s="112" t="e">
        <f t="shared" si="31"/>
        <v>#N/A</v>
      </c>
      <c r="Z89" s="11" t="e">
        <f t="shared" si="32"/>
        <v>#N/A</v>
      </c>
      <c r="AA89" s="11" t="e">
        <f t="shared" si="33"/>
        <v>#N/A</v>
      </c>
      <c r="AB89" s="11" t="e">
        <f t="shared" si="34"/>
        <v>#N/A</v>
      </c>
      <c r="AC89" s="11" t="e">
        <f t="shared" si="35"/>
        <v>#N/A</v>
      </c>
      <c r="AD89" s="11" t="e">
        <f t="shared" si="36"/>
        <v>#N/A</v>
      </c>
      <c r="AE89" s="11" t="e">
        <f t="shared" si="37"/>
        <v>#N/A</v>
      </c>
      <c r="AF89" s="11" t="e">
        <f t="shared" si="38"/>
        <v>#N/A</v>
      </c>
      <c r="AG89" s="11" t="e">
        <f t="shared" si="39"/>
        <v>#N/A</v>
      </c>
      <c r="AH89" s="11" t="e">
        <f t="shared" si="40"/>
        <v>#N/A</v>
      </c>
      <c r="AI89" s="11" t="e">
        <f t="shared" si="41"/>
        <v>#N/A</v>
      </c>
      <c r="AJ89" s="11" t="e">
        <f t="shared" si="42"/>
        <v>#N/A</v>
      </c>
      <c r="AK89" s="11" t="e">
        <f t="shared" si="43"/>
        <v>#N/A</v>
      </c>
      <c r="AL89" s="11">
        <f t="shared" si="44"/>
        <v>4.7</v>
      </c>
      <c r="AM89" s="11" t="e">
        <f t="shared" si="45"/>
        <v>#N/A</v>
      </c>
      <c r="AN89" s="11" t="e">
        <f t="shared" si="46"/>
        <v>#N/A</v>
      </c>
      <c r="AO89" s="11" t="e">
        <f t="shared" si="47"/>
        <v>#N/A</v>
      </c>
      <c r="AP89" s="11" t="e">
        <f t="shared" si="48"/>
        <v>#N/A</v>
      </c>
      <c r="AQ89" s="11" t="e">
        <f t="shared" si="49"/>
        <v>#N/A</v>
      </c>
      <c r="AR89" s="11" t="e">
        <f t="shared" si="50"/>
        <v>#N/A</v>
      </c>
      <c r="AS89" s="11" t="e">
        <f t="shared" si="51"/>
        <v>#N/A</v>
      </c>
      <c r="AT89" s="11" t="e">
        <f t="shared" si="52"/>
        <v>#N/A</v>
      </c>
      <c r="AU89" s="11" t="e">
        <f t="shared" si="53"/>
        <v>#N/A</v>
      </c>
      <c r="AV89" s="11" t="e">
        <f t="shared" si="54"/>
        <v>#N/A</v>
      </c>
      <c r="AW89" s="11" t="e">
        <f t="shared" si="55"/>
        <v>#N/A</v>
      </c>
      <c r="AX89" s="11"/>
      <c r="AY89" t="s">
        <v>481</v>
      </c>
    </row>
    <row r="90" spans="1:51" x14ac:dyDescent="0.45">
      <c r="A90" s="36">
        <v>34</v>
      </c>
      <c r="B90" s="11">
        <v>180</v>
      </c>
      <c r="C90" s="11">
        <v>180</v>
      </c>
      <c r="D90" s="20" t="e">
        <f>NA()</f>
        <v>#N/A</v>
      </c>
      <c r="E90" s="11">
        <v>180</v>
      </c>
      <c r="F90" s="11">
        <v>4</v>
      </c>
      <c r="G90" s="83" t="e">
        <f>NA()</f>
        <v>#N/A</v>
      </c>
      <c r="H90" s="83" t="e">
        <f>NA()</f>
        <v>#N/A</v>
      </c>
      <c r="I90" s="72">
        <v>6.5</v>
      </c>
      <c r="J90" s="62">
        <v>-12</v>
      </c>
      <c r="K90" s="11">
        <v>0.45</v>
      </c>
      <c r="L90" s="20" t="e">
        <f>NA()</f>
        <v>#N/A</v>
      </c>
      <c r="M90" s="20" t="e">
        <f>NA()</f>
        <v>#N/A</v>
      </c>
      <c r="N90" s="11">
        <v>2.0625</v>
      </c>
      <c r="O90" s="20" t="e">
        <f>NA()</f>
        <v>#N/A</v>
      </c>
      <c r="P90" s="20" t="e">
        <f>NA()</f>
        <v>#N/A</v>
      </c>
      <c r="Q90" s="11" t="s">
        <v>176</v>
      </c>
      <c r="R90" s="36" t="s">
        <v>210</v>
      </c>
      <c r="S90" s="11">
        <v>2011</v>
      </c>
      <c r="T90" s="84" t="s">
        <v>461</v>
      </c>
      <c r="U90" s="72" t="s">
        <v>211</v>
      </c>
      <c r="V90" s="32" t="s">
        <v>116</v>
      </c>
      <c r="W90" s="91"/>
      <c r="X90" s="112">
        <f t="shared" si="30"/>
        <v>-12</v>
      </c>
      <c r="Y90" s="112" t="e">
        <f t="shared" si="31"/>
        <v>#N/A</v>
      </c>
      <c r="Z90" s="11" t="e">
        <f t="shared" si="32"/>
        <v>#N/A</v>
      </c>
      <c r="AA90" s="11" t="e">
        <f t="shared" si="33"/>
        <v>#N/A</v>
      </c>
      <c r="AB90" s="11" t="e">
        <f t="shared" si="34"/>
        <v>#N/A</v>
      </c>
      <c r="AC90" s="11" t="e">
        <f t="shared" si="35"/>
        <v>#N/A</v>
      </c>
      <c r="AD90" s="11" t="e">
        <f t="shared" si="36"/>
        <v>#N/A</v>
      </c>
      <c r="AE90" s="11" t="e">
        <f t="shared" si="37"/>
        <v>#N/A</v>
      </c>
      <c r="AF90" s="11" t="e">
        <f t="shared" si="38"/>
        <v>#N/A</v>
      </c>
      <c r="AG90" s="11" t="e">
        <f t="shared" si="39"/>
        <v>#N/A</v>
      </c>
      <c r="AH90" s="11" t="e">
        <f t="shared" si="40"/>
        <v>#N/A</v>
      </c>
      <c r="AI90" s="11" t="e">
        <f t="shared" si="41"/>
        <v>#N/A</v>
      </c>
      <c r="AJ90" s="11" t="e">
        <f t="shared" si="42"/>
        <v>#N/A</v>
      </c>
      <c r="AK90" s="11" t="e">
        <f t="shared" si="43"/>
        <v>#N/A</v>
      </c>
      <c r="AL90" s="11">
        <f t="shared" si="44"/>
        <v>-12</v>
      </c>
      <c r="AM90" s="11" t="e">
        <f t="shared" si="45"/>
        <v>#N/A</v>
      </c>
      <c r="AN90" s="11" t="e">
        <f t="shared" si="46"/>
        <v>#N/A</v>
      </c>
      <c r="AO90" s="11" t="e">
        <f t="shared" si="47"/>
        <v>#N/A</v>
      </c>
      <c r="AP90" s="11" t="e">
        <f t="shared" si="48"/>
        <v>#N/A</v>
      </c>
      <c r="AQ90" s="11" t="e">
        <f t="shared" si="49"/>
        <v>#N/A</v>
      </c>
      <c r="AR90" s="11" t="e">
        <f t="shared" si="50"/>
        <v>#N/A</v>
      </c>
      <c r="AS90" s="11" t="e">
        <f t="shared" si="51"/>
        <v>#N/A</v>
      </c>
      <c r="AT90" s="11" t="e">
        <f t="shared" si="52"/>
        <v>#N/A</v>
      </c>
      <c r="AU90" s="11" t="e">
        <f t="shared" si="53"/>
        <v>#N/A</v>
      </c>
      <c r="AV90" s="11" t="e">
        <f t="shared" si="54"/>
        <v>#N/A</v>
      </c>
      <c r="AW90" s="11" t="e">
        <f t="shared" si="55"/>
        <v>#N/A</v>
      </c>
      <c r="AX90" s="11"/>
      <c r="AY90" t="s">
        <v>482</v>
      </c>
    </row>
    <row r="91" spans="1:51" x14ac:dyDescent="0.45">
      <c r="A91" s="36">
        <v>35</v>
      </c>
      <c r="B91" s="11">
        <v>200.1</v>
      </c>
      <c r="C91" s="11">
        <v>200.1</v>
      </c>
      <c r="D91" s="11">
        <v>2</v>
      </c>
      <c r="E91" s="11">
        <v>100</v>
      </c>
      <c r="F91" s="11">
        <v>2</v>
      </c>
      <c r="G91" s="83" t="e">
        <f>NA()</f>
        <v>#N/A</v>
      </c>
      <c r="H91" s="83" t="e">
        <f>NA()</f>
        <v>#N/A</v>
      </c>
      <c r="I91" s="20" t="e">
        <f>NA()</f>
        <v>#N/A</v>
      </c>
      <c r="J91" s="62">
        <v>-19.3</v>
      </c>
      <c r="K91" s="11">
        <v>1</v>
      </c>
      <c r="L91" s="20" t="e">
        <f>NA()</f>
        <v>#N/A</v>
      </c>
      <c r="M91" s="20" t="e">
        <f>NA()</f>
        <v>#N/A</v>
      </c>
      <c r="N91" s="11">
        <v>2</v>
      </c>
      <c r="O91" s="20" t="e">
        <f>NA()</f>
        <v>#N/A</v>
      </c>
      <c r="P91" s="20" t="e">
        <f>NA()</f>
        <v>#N/A</v>
      </c>
      <c r="Q91" s="11" t="s">
        <v>188</v>
      </c>
      <c r="R91" s="104" t="s">
        <v>197</v>
      </c>
      <c r="S91" s="11">
        <v>2010</v>
      </c>
      <c r="T91" s="84" t="s">
        <v>459</v>
      </c>
      <c r="U91" s="105" t="s">
        <v>212</v>
      </c>
      <c r="V91" s="33" t="s">
        <v>101</v>
      </c>
      <c r="W91" s="91"/>
      <c r="X91" s="112">
        <f t="shared" si="30"/>
        <v>-19.3</v>
      </c>
      <c r="Y91" s="112" t="e">
        <f t="shared" si="31"/>
        <v>#N/A</v>
      </c>
      <c r="Z91" s="11" t="e">
        <f t="shared" si="32"/>
        <v>#N/A</v>
      </c>
      <c r="AA91" s="11" t="e">
        <f t="shared" si="33"/>
        <v>#N/A</v>
      </c>
      <c r="AB91" s="11" t="e">
        <f t="shared" si="34"/>
        <v>#N/A</v>
      </c>
      <c r="AC91" s="11" t="e">
        <f t="shared" si="35"/>
        <v>#N/A</v>
      </c>
      <c r="AD91" s="11" t="e">
        <f t="shared" si="36"/>
        <v>#N/A</v>
      </c>
      <c r="AE91" s="11" t="e">
        <f t="shared" si="37"/>
        <v>#N/A</v>
      </c>
      <c r="AF91" s="11" t="e">
        <f t="shared" si="38"/>
        <v>#N/A</v>
      </c>
      <c r="AG91" s="11" t="e">
        <f t="shared" si="39"/>
        <v>#N/A</v>
      </c>
      <c r="AH91" s="11" t="e">
        <f t="shared" si="40"/>
        <v>#N/A</v>
      </c>
      <c r="AI91" s="11" t="e">
        <f t="shared" si="41"/>
        <v>#N/A</v>
      </c>
      <c r="AJ91" s="11" t="e">
        <f t="shared" si="42"/>
        <v>#N/A</v>
      </c>
      <c r="AK91" s="11" t="e">
        <f t="shared" si="43"/>
        <v>#N/A</v>
      </c>
      <c r="AL91" s="11">
        <f t="shared" si="44"/>
        <v>-19.3</v>
      </c>
      <c r="AM91" s="11" t="e">
        <f t="shared" si="45"/>
        <v>#N/A</v>
      </c>
      <c r="AN91" s="11" t="e">
        <f t="shared" si="46"/>
        <v>#N/A</v>
      </c>
      <c r="AO91" s="11" t="e">
        <f t="shared" si="47"/>
        <v>#N/A</v>
      </c>
      <c r="AP91" s="11" t="e">
        <f t="shared" si="48"/>
        <v>#N/A</v>
      </c>
      <c r="AQ91" s="11" t="e">
        <f t="shared" si="49"/>
        <v>#N/A</v>
      </c>
      <c r="AR91" s="11" t="e">
        <f t="shared" si="50"/>
        <v>#N/A</v>
      </c>
      <c r="AS91" s="11" t="e">
        <f t="shared" si="51"/>
        <v>#N/A</v>
      </c>
      <c r="AT91" s="11" t="e">
        <f t="shared" si="52"/>
        <v>#N/A</v>
      </c>
      <c r="AU91" s="11" t="e">
        <f t="shared" si="53"/>
        <v>#N/A</v>
      </c>
      <c r="AV91" s="11" t="e">
        <f t="shared" si="54"/>
        <v>#N/A</v>
      </c>
      <c r="AW91" s="11" t="e">
        <f t="shared" si="55"/>
        <v>#N/A</v>
      </c>
      <c r="AX91" s="11"/>
      <c r="AY91" t="s">
        <v>483</v>
      </c>
    </row>
    <row r="92" spans="1:51" x14ac:dyDescent="0.45">
      <c r="A92" s="36">
        <v>35</v>
      </c>
      <c r="B92" s="11">
        <v>200.1</v>
      </c>
      <c r="C92" s="11">
        <v>200.1</v>
      </c>
      <c r="D92" s="11">
        <v>2</v>
      </c>
      <c r="E92" s="11">
        <v>100</v>
      </c>
      <c r="F92" s="11">
        <v>2</v>
      </c>
      <c r="G92" s="83" t="e">
        <f>NA()</f>
        <v>#N/A</v>
      </c>
      <c r="H92" s="83" t="e">
        <f>NA()</f>
        <v>#N/A</v>
      </c>
      <c r="I92" s="20" t="e">
        <f>NA()</f>
        <v>#N/A</v>
      </c>
      <c r="J92" s="62">
        <v>-18.399999999999999</v>
      </c>
      <c r="K92" s="11">
        <v>1</v>
      </c>
      <c r="L92" s="20" t="e">
        <f>NA()</f>
        <v>#N/A</v>
      </c>
      <c r="M92" s="20" t="e">
        <f>NA()</f>
        <v>#N/A</v>
      </c>
      <c r="N92" s="11">
        <v>1.8</v>
      </c>
      <c r="O92" s="20" t="e">
        <f>NA()</f>
        <v>#N/A</v>
      </c>
      <c r="P92" s="20" t="e">
        <f>NA()</f>
        <v>#N/A</v>
      </c>
      <c r="Q92" s="11" t="s">
        <v>188</v>
      </c>
      <c r="R92" s="104" t="s">
        <v>197</v>
      </c>
      <c r="S92" s="11">
        <v>2010</v>
      </c>
      <c r="T92" s="84" t="s">
        <v>459</v>
      </c>
      <c r="U92" s="105" t="s">
        <v>213</v>
      </c>
      <c r="V92" s="33" t="s">
        <v>101</v>
      </c>
      <c r="W92" s="91"/>
      <c r="X92" s="112">
        <f t="shared" si="30"/>
        <v>-18.399999999999999</v>
      </c>
      <c r="Y92" s="112" t="e">
        <f t="shared" si="31"/>
        <v>#N/A</v>
      </c>
      <c r="Z92" s="11" t="e">
        <f t="shared" si="32"/>
        <v>#N/A</v>
      </c>
      <c r="AA92" s="11" t="e">
        <f t="shared" si="33"/>
        <v>#N/A</v>
      </c>
      <c r="AB92" s="11" t="e">
        <f t="shared" si="34"/>
        <v>#N/A</v>
      </c>
      <c r="AC92" s="11" t="e">
        <f t="shared" si="35"/>
        <v>#N/A</v>
      </c>
      <c r="AD92" s="11" t="e">
        <f t="shared" si="36"/>
        <v>#N/A</v>
      </c>
      <c r="AE92" s="11" t="e">
        <f t="shared" si="37"/>
        <v>#N/A</v>
      </c>
      <c r="AF92" s="11" t="e">
        <f t="shared" si="38"/>
        <v>#N/A</v>
      </c>
      <c r="AG92" s="11" t="e">
        <f t="shared" si="39"/>
        <v>#N/A</v>
      </c>
      <c r="AH92" s="11" t="e">
        <f t="shared" si="40"/>
        <v>#N/A</v>
      </c>
      <c r="AI92" s="11" t="e">
        <f t="shared" si="41"/>
        <v>#N/A</v>
      </c>
      <c r="AJ92" s="11" t="e">
        <f t="shared" si="42"/>
        <v>#N/A</v>
      </c>
      <c r="AK92" s="11" t="e">
        <f t="shared" si="43"/>
        <v>#N/A</v>
      </c>
      <c r="AL92" s="11">
        <f t="shared" si="44"/>
        <v>-18.399999999999999</v>
      </c>
      <c r="AM92" s="11" t="e">
        <f t="shared" si="45"/>
        <v>#N/A</v>
      </c>
      <c r="AN92" s="11" t="e">
        <f t="shared" si="46"/>
        <v>#N/A</v>
      </c>
      <c r="AO92" s="11" t="e">
        <f t="shared" si="47"/>
        <v>#N/A</v>
      </c>
      <c r="AP92" s="11" t="e">
        <f t="shared" si="48"/>
        <v>#N/A</v>
      </c>
      <c r="AQ92" s="11" t="e">
        <f t="shared" si="49"/>
        <v>#N/A</v>
      </c>
      <c r="AR92" s="11" t="e">
        <f t="shared" si="50"/>
        <v>#N/A</v>
      </c>
      <c r="AS92" s="11" t="e">
        <f t="shared" si="51"/>
        <v>#N/A</v>
      </c>
      <c r="AT92" s="11" t="e">
        <f t="shared" si="52"/>
        <v>#N/A</v>
      </c>
      <c r="AU92" s="11" t="e">
        <f t="shared" si="53"/>
        <v>#N/A</v>
      </c>
      <c r="AV92" s="11" t="e">
        <f t="shared" si="54"/>
        <v>#N/A</v>
      </c>
      <c r="AW92" s="11" t="e">
        <f t="shared" si="55"/>
        <v>#N/A</v>
      </c>
      <c r="AX92" s="11"/>
      <c r="AY92" t="s">
        <v>483</v>
      </c>
    </row>
    <row r="93" spans="1:51" x14ac:dyDescent="0.45">
      <c r="A93" s="36">
        <v>36</v>
      </c>
      <c r="B93" s="41" t="s">
        <v>415</v>
      </c>
      <c r="C93" s="11">
        <v>140.19999999999999</v>
      </c>
      <c r="D93" s="11">
        <v>2</v>
      </c>
      <c r="E93" s="11">
        <v>70</v>
      </c>
      <c r="F93" s="11">
        <v>0</v>
      </c>
      <c r="G93" s="83" t="e">
        <f>NA()</f>
        <v>#N/A</v>
      </c>
      <c r="H93" s="83" t="e">
        <f>NA()</f>
        <v>#N/A</v>
      </c>
      <c r="I93" s="20" t="e">
        <f>NA()</f>
        <v>#N/A</v>
      </c>
      <c r="J93" s="62">
        <v>-15.5</v>
      </c>
      <c r="K93" s="20" t="e">
        <f>NA()</f>
        <v>#N/A</v>
      </c>
      <c r="L93" s="20" t="e">
        <f>NA()</f>
        <v>#N/A</v>
      </c>
      <c r="M93" s="20" t="e">
        <f>NA()</f>
        <v>#N/A</v>
      </c>
      <c r="N93" s="20" t="e">
        <f>NA()</f>
        <v>#N/A</v>
      </c>
      <c r="O93" s="20" t="e">
        <f>NA()</f>
        <v>#N/A</v>
      </c>
      <c r="P93" s="20" t="e">
        <f>NA()</f>
        <v>#N/A</v>
      </c>
      <c r="Q93" s="11" t="s">
        <v>188</v>
      </c>
      <c r="R93" s="104" t="s">
        <v>197</v>
      </c>
      <c r="S93" s="11">
        <v>2010</v>
      </c>
      <c r="T93" s="84" t="s">
        <v>459</v>
      </c>
      <c r="U93" s="105" t="s">
        <v>214</v>
      </c>
      <c r="V93" s="33" t="s">
        <v>101</v>
      </c>
      <c r="W93" s="91"/>
      <c r="X93" s="112">
        <f t="shared" si="30"/>
        <v>-15.5</v>
      </c>
      <c r="Y93" s="112" t="e">
        <f t="shared" si="31"/>
        <v>#N/A</v>
      </c>
      <c r="Z93" s="11" t="e">
        <f t="shared" si="32"/>
        <v>#N/A</v>
      </c>
      <c r="AA93" s="11" t="e">
        <f t="shared" si="33"/>
        <v>#N/A</v>
      </c>
      <c r="AB93" s="11" t="e">
        <f t="shared" si="34"/>
        <v>#N/A</v>
      </c>
      <c r="AC93" s="11" t="e">
        <f t="shared" si="35"/>
        <v>#N/A</v>
      </c>
      <c r="AD93" s="11" t="e">
        <f t="shared" si="36"/>
        <v>#N/A</v>
      </c>
      <c r="AE93" s="11" t="e">
        <f t="shared" si="37"/>
        <v>#N/A</v>
      </c>
      <c r="AF93" s="11" t="e">
        <f t="shared" si="38"/>
        <v>#N/A</v>
      </c>
      <c r="AG93" s="11" t="e">
        <f t="shared" si="39"/>
        <v>#N/A</v>
      </c>
      <c r="AH93" s="11" t="e">
        <f t="shared" si="40"/>
        <v>#N/A</v>
      </c>
      <c r="AI93" s="11" t="e">
        <f t="shared" si="41"/>
        <v>#N/A</v>
      </c>
      <c r="AJ93" s="11" t="e">
        <f t="shared" si="42"/>
        <v>#N/A</v>
      </c>
      <c r="AK93" s="11" t="e">
        <f t="shared" si="43"/>
        <v>#N/A</v>
      </c>
      <c r="AL93" s="11">
        <f t="shared" si="44"/>
        <v>-15.5</v>
      </c>
      <c r="AM93" s="11" t="e">
        <f t="shared" si="45"/>
        <v>#N/A</v>
      </c>
      <c r="AN93" s="11" t="e">
        <f t="shared" si="46"/>
        <v>#N/A</v>
      </c>
      <c r="AO93" s="11" t="e">
        <f t="shared" si="47"/>
        <v>#N/A</v>
      </c>
      <c r="AP93" s="11" t="e">
        <f t="shared" si="48"/>
        <v>#N/A</v>
      </c>
      <c r="AQ93" s="11" t="e">
        <f t="shared" si="49"/>
        <v>#N/A</v>
      </c>
      <c r="AR93" s="11" t="e">
        <f t="shared" si="50"/>
        <v>#N/A</v>
      </c>
      <c r="AS93" s="11" t="e">
        <f t="shared" si="51"/>
        <v>#N/A</v>
      </c>
      <c r="AT93" s="11" t="e">
        <f t="shared" si="52"/>
        <v>#N/A</v>
      </c>
      <c r="AU93" s="11" t="e">
        <f t="shared" si="53"/>
        <v>#N/A</v>
      </c>
      <c r="AV93" s="11" t="e">
        <f t="shared" si="54"/>
        <v>#N/A</v>
      </c>
      <c r="AW93" s="11" t="e">
        <f t="shared" si="55"/>
        <v>#N/A</v>
      </c>
      <c r="AX93" s="11"/>
      <c r="AY93" t="s">
        <v>484</v>
      </c>
    </row>
    <row r="94" spans="1:51" x14ac:dyDescent="0.45">
      <c r="A94" s="36">
        <v>36</v>
      </c>
      <c r="B94" s="41" t="s">
        <v>416</v>
      </c>
      <c r="C94" s="11">
        <v>140.1</v>
      </c>
      <c r="D94" s="11">
        <v>2</v>
      </c>
      <c r="E94" s="11">
        <v>70</v>
      </c>
      <c r="F94" s="11">
        <v>0</v>
      </c>
      <c r="G94" s="83" t="e">
        <f>NA()</f>
        <v>#N/A</v>
      </c>
      <c r="H94" s="83" t="e">
        <f>NA()</f>
        <v>#N/A</v>
      </c>
      <c r="I94" s="72">
        <v>5.5</v>
      </c>
      <c r="J94" s="62">
        <v>0.5</v>
      </c>
      <c r="K94" s="20" t="e">
        <f>NA()</f>
        <v>#N/A</v>
      </c>
      <c r="L94" s="20" t="e">
        <f>NA()</f>
        <v>#N/A</v>
      </c>
      <c r="M94" s="11">
        <v>0.12</v>
      </c>
      <c r="N94" s="11">
        <v>4.5</v>
      </c>
      <c r="O94" s="20" t="e">
        <f>NA()</f>
        <v>#N/A</v>
      </c>
      <c r="P94" s="20" t="e">
        <f>NA()</f>
        <v>#N/A</v>
      </c>
      <c r="Q94" s="11" t="s">
        <v>188</v>
      </c>
      <c r="R94" s="104" t="s">
        <v>197</v>
      </c>
      <c r="S94" s="11">
        <v>2010</v>
      </c>
      <c r="T94" s="84" t="s">
        <v>469</v>
      </c>
      <c r="U94" s="72" t="s">
        <v>215</v>
      </c>
      <c r="V94" s="32" t="s">
        <v>116</v>
      </c>
      <c r="W94" s="91"/>
      <c r="X94" s="112">
        <f t="shared" si="30"/>
        <v>0.5</v>
      </c>
      <c r="Y94" s="112" t="e">
        <f t="shared" si="31"/>
        <v>#N/A</v>
      </c>
      <c r="Z94" s="11" t="e">
        <f t="shared" si="32"/>
        <v>#N/A</v>
      </c>
      <c r="AA94" s="11" t="e">
        <f t="shared" si="33"/>
        <v>#N/A</v>
      </c>
      <c r="AB94" s="11" t="e">
        <f t="shared" si="34"/>
        <v>#N/A</v>
      </c>
      <c r="AC94" s="11" t="e">
        <f t="shared" si="35"/>
        <v>#N/A</v>
      </c>
      <c r="AD94" s="11" t="e">
        <f t="shared" si="36"/>
        <v>#N/A</v>
      </c>
      <c r="AE94" s="11" t="e">
        <f t="shared" si="37"/>
        <v>#N/A</v>
      </c>
      <c r="AF94" s="11" t="e">
        <f t="shared" si="38"/>
        <v>#N/A</v>
      </c>
      <c r="AG94" s="11" t="e">
        <f t="shared" si="39"/>
        <v>#N/A</v>
      </c>
      <c r="AH94" s="11" t="e">
        <f t="shared" si="40"/>
        <v>#N/A</v>
      </c>
      <c r="AI94" s="11" t="e">
        <f t="shared" si="41"/>
        <v>#N/A</v>
      </c>
      <c r="AJ94" s="11" t="e">
        <f t="shared" si="42"/>
        <v>#N/A</v>
      </c>
      <c r="AK94" s="11" t="e">
        <f t="shared" si="43"/>
        <v>#N/A</v>
      </c>
      <c r="AL94" s="11">
        <f t="shared" si="44"/>
        <v>0.5</v>
      </c>
      <c r="AM94" s="11" t="e">
        <f t="shared" si="45"/>
        <v>#N/A</v>
      </c>
      <c r="AN94" s="11" t="e">
        <f t="shared" si="46"/>
        <v>#N/A</v>
      </c>
      <c r="AO94" s="11" t="e">
        <f t="shared" si="47"/>
        <v>#N/A</v>
      </c>
      <c r="AP94" s="11" t="e">
        <f t="shared" si="48"/>
        <v>#N/A</v>
      </c>
      <c r="AQ94" s="11" t="e">
        <f t="shared" si="49"/>
        <v>#N/A</v>
      </c>
      <c r="AR94" s="11" t="e">
        <f t="shared" si="50"/>
        <v>#N/A</v>
      </c>
      <c r="AS94" s="11" t="e">
        <f t="shared" si="51"/>
        <v>#N/A</v>
      </c>
      <c r="AT94" s="11" t="e">
        <f t="shared" si="52"/>
        <v>#N/A</v>
      </c>
      <c r="AU94" s="11" t="e">
        <f t="shared" si="53"/>
        <v>#N/A</v>
      </c>
      <c r="AV94" s="11" t="e">
        <f t="shared" si="54"/>
        <v>#N/A</v>
      </c>
      <c r="AW94" s="11" t="e">
        <f t="shared" si="55"/>
        <v>#N/A</v>
      </c>
      <c r="AX94" s="11"/>
      <c r="AY94" t="s">
        <v>484</v>
      </c>
    </row>
    <row r="95" spans="1:51" x14ac:dyDescent="0.45">
      <c r="A95" s="36">
        <v>37</v>
      </c>
      <c r="B95" s="41" t="s">
        <v>417</v>
      </c>
      <c r="C95" s="11">
        <v>120</v>
      </c>
      <c r="D95" s="11">
        <v>1</v>
      </c>
      <c r="E95" s="11">
        <v>29.5</v>
      </c>
      <c r="F95" s="11">
        <v>4</v>
      </c>
      <c r="G95" s="83" t="e">
        <f>NA()</f>
        <v>#N/A</v>
      </c>
      <c r="H95" s="83" t="e">
        <f>NA()</f>
        <v>#N/A</v>
      </c>
      <c r="I95" s="72">
        <v>3</v>
      </c>
      <c r="J95" s="62">
        <v>10.5</v>
      </c>
      <c r="K95" s="11">
        <v>9.99</v>
      </c>
      <c r="L95" s="20" t="e">
        <f>NA()</f>
        <v>#N/A</v>
      </c>
      <c r="M95" s="11">
        <v>0.121</v>
      </c>
      <c r="N95" s="20" t="e">
        <f>NA()</f>
        <v>#N/A</v>
      </c>
      <c r="O95" s="20" t="e">
        <f>NA()</f>
        <v>#N/A</v>
      </c>
      <c r="P95" s="20" t="e">
        <f>NA()</f>
        <v>#N/A</v>
      </c>
      <c r="Q95" s="11" t="s">
        <v>188</v>
      </c>
      <c r="R95" s="36" t="s">
        <v>210</v>
      </c>
      <c r="S95" s="11">
        <v>2010</v>
      </c>
      <c r="T95" s="84" t="s">
        <v>492</v>
      </c>
      <c r="U95" s="72" t="s">
        <v>184</v>
      </c>
      <c r="V95" s="32" t="s">
        <v>116</v>
      </c>
      <c r="W95" s="91"/>
      <c r="X95" s="112">
        <f t="shared" si="30"/>
        <v>10.5</v>
      </c>
      <c r="Y95" s="112" t="e">
        <f t="shared" si="31"/>
        <v>#N/A</v>
      </c>
      <c r="Z95" s="11" t="e">
        <f t="shared" si="32"/>
        <v>#N/A</v>
      </c>
      <c r="AA95" s="11" t="e">
        <f t="shared" si="33"/>
        <v>#N/A</v>
      </c>
      <c r="AB95" s="11" t="e">
        <f t="shared" si="34"/>
        <v>#N/A</v>
      </c>
      <c r="AC95" s="11" t="e">
        <f t="shared" si="35"/>
        <v>#N/A</v>
      </c>
      <c r="AD95" s="11" t="e">
        <f t="shared" si="36"/>
        <v>#N/A</v>
      </c>
      <c r="AE95" s="11" t="e">
        <f t="shared" si="37"/>
        <v>#N/A</v>
      </c>
      <c r="AF95" s="11" t="e">
        <f t="shared" si="38"/>
        <v>#N/A</v>
      </c>
      <c r="AG95" s="11" t="e">
        <f t="shared" si="39"/>
        <v>#N/A</v>
      </c>
      <c r="AH95" s="11" t="e">
        <f t="shared" si="40"/>
        <v>#N/A</v>
      </c>
      <c r="AI95" s="11" t="e">
        <f t="shared" si="41"/>
        <v>#N/A</v>
      </c>
      <c r="AJ95" s="11" t="e">
        <f t="shared" si="42"/>
        <v>#N/A</v>
      </c>
      <c r="AK95" s="11" t="e">
        <f t="shared" si="43"/>
        <v>#N/A</v>
      </c>
      <c r="AL95" s="11">
        <f t="shared" si="44"/>
        <v>10.5</v>
      </c>
      <c r="AM95" s="11" t="e">
        <f t="shared" si="45"/>
        <v>#N/A</v>
      </c>
      <c r="AN95" s="11" t="e">
        <f t="shared" si="46"/>
        <v>#N/A</v>
      </c>
      <c r="AO95" s="11" t="e">
        <f t="shared" si="47"/>
        <v>#N/A</v>
      </c>
      <c r="AP95" s="11" t="e">
        <f t="shared" si="48"/>
        <v>#N/A</v>
      </c>
      <c r="AQ95" s="11" t="e">
        <f t="shared" si="49"/>
        <v>#N/A</v>
      </c>
      <c r="AR95" s="11" t="e">
        <f t="shared" si="50"/>
        <v>#N/A</v>
      </c>
      <c r="AS95" s="11" t="e">
        <f t="shared" si="51"/>
        <v>#N/A</v>
      </c>
      <c r="AT95" s="11" t="e">
        <f t="shared" si="52"/>
        <v>#N/A</v>
      </c>
      <c r="AU95" s="11" t="e">
        <f t="shared" si="53"/>
        <v>#N/A</v>
      </c>
      <c r="AV95" s="11" t="e">
        <f t="shared" si="54"/>
        <v>#N/A</v>
      </c>
      <c r="AW95" s="11" t="e">
        <f t="shared" si="55"/>
        <v>#N/A</v>
      </c>
      <c r="AX95" s="11"/>
      <c r="AY95" t="s">
        <v>485</v>
      </c>
    </row>
    <row r="96" spans="1:51" x14ac:dyDescent="0.45">
      <c r="A96" s="36">
        <v>37</v>
      </c>
      <c r="B96" s="41" t="s">
        <v>417</v>
      </c>
      <c r="C96" s="11">
        <v>120</v>
      </c>
      <c r="D96" s="11">
        <v>1</v>
      </c>
      <c r="E96" s="11">
        <v>29.5</v>
      </c>
      <c r="F96" s="11">
        <v>4</v>
      </c>
      <c r="G96" s="83" t="e">
        <f>NA()</f>
        <v>#N/A</v>
      </c>
      <c r="H96" s="83" t="e">
        <f>NA()</f>
        <v>#N/A</v>
      </c>
      <c r="I96" s="72">
        <v>4</v>
      </c>
      <c r="J96" s="62">
        <v>8.1999999999999993</v>
      </c>
      <c r="K96" s="11">
        <v>9.99</v>
      </c>
      <c r="L96" s="20" t="e">
        <f>NA()</f>
        <v>#N/A</v>
      </c>
      <c r="M96" s="11">
        <v>0.121</v>
      </c>
      <c r="N96" s="20" t="e">
        <f>NA()</f>
        <v>#N/A</v>
      </c>
      <c r="O96" s="20" t="e">
        <f>NA()</f>
        <v>#N/A</v>
      </c>
      <c r="P96" s="20" t="e">
        <f>NA()</f>
        <v>#N/A</v>
      </c>
      <c r="Q96" s="11" t="s">
        <v>176</v>
      </c>
      <c r="R96" s="36" t="s">
        <v>210</v>
      </c>
      <c r="S96" s="11">
        <v>2010</v>
      </c>
      <c r="T96" s="84" t="s">
        <v>492</v>
      </c>
      <c r="U96" s="72" t="s">
        <v>184</v>
      </c>
      <c r="V96" s="32" t="s">
        <v>116</v>
      </c>
      <c r="W96" s="91"/>
      <c r="X96" s="112">
        <f t="shared" si="30"/>
        <v>8.1999999999999993</v>
      </c>
      <c r="Y96" s="112" t="e">
        <f t="shared" si="31"/>
        <v>#N/A</v>
      </c>
      <c r="Z96" s="11" t="e">
        <f t="shared" si="32"/>
        <v>#N/A</v>
      </c>
      <c r="AA96" s="11" t="e">
        <f t="shared" si="33"/>
        <v>#N/A</v>
      </c>
      <c r="AB96" s="11" t="e">
        <f t="shared" si="34"/>
        <v>#N/A</v>
      </c>
      <c r="AC96" s="11" t="e">
        <f t="shared" si="35"/>
        <v>#N/A</v>
      </c>
      <c r="AD96" s="11" t="e">
        <f t="shared" si="36"/>
        <v>#N/A</v>
      </c>
      <c r="AE96" s="11" t="e">
        <f t="shared" si="37"/>
        <v>#N/A</v>
      </c>
      <c r="AF96" s="11" t="e">
        <f t="shared" si="38"/>
        <v>#N/A</v>
      </c>
      <c r="AG96" s="11" t="e">
        <f t="shared" si="39"/>
        <v>#N/A</v>
      </c>
      <c r="AH96" s="11" t="e">
        <f t="shared" si="40"/>
        <v>#N/A</v>
      </c>
      <c r="AI96" s="11" t="e">
        <f t="shared" si="41"/>
        <v>#N/A</v>
      </c>
      <c r="AJ96" s="11" t="e">
        <f t="shared" si="42"/>
        <v>#N/A</v>
      </c>
      <c r="AK96" s="11" t="e">
        <f t="shared" si="43"/>
        <v>#N/A</v>
      </c>
      <c r="AL96" s="11">
        <f t="shared" si="44"/>
        <v>8.1999999999999993</v>
      </c>
      <c r="AM96" s="11" t="e">
        <f t="shared" si="45"/>
        <v>#N/A</v>
      </c>
      <c r="AN96" s="11" t="e">
        <f t="shared" si="46"/>
        <v>#N/A</v>
      </c>
      <c r="AO96" s="11" t="e">
        <f t="shared" si="47"/>
        <v>#N/A</v>
      </c>
      <c r="AP96" s="11" t="e">
        <f t="shared" si="48"/>
        <v>#N/A</v>
      </c>
      <c r="AQ96" s="11" t="e">
        <f t="shared" si="49"/>
        <v>#N/A</v>
      </c>
      <c r="AR96" s="11" t="e">
        <f t="shared" si="50"/>
        <v>#N/A</v>
      </c>
      <c r="AS96" s="11" t="e">
        <f t="shared" si="51"/>
        <v>#N/A</v>
      </c>
      <c r="AT96" s="11" t="e">
        <f t="shared" si="52"/>
        <v>#N/A</v>
      </c>
      <c r="AU96" s="11" t="e">
        <f t="shared" si="53"/>
        <v>#N/A</v>
      </c>
      <c r="AV96" s="11" t="e">
        <f t="shared" si="54"/>
        <v>#N/A</v>
      </c>
      <c r="AW96" s="11" t="e">
        <f t="shared" si="55"/>
        <v>#N/A</v>
      </c>
      <c r="AX96" s="11"/>
      <c r="AY96" t="s">
        <v>485</v>
      </c>
    </row>
    <row r="97" spans="1:51" x14ac:dyDescent="0.45">
      <c r="A97" s="36">
        <v>38</v>
      </c>
      <c r="B97" s="41" t="s">
        <v>417</v>
      </c>
      <c r="C97" s="11">
        <v>120</v>
      </c>
      <c r="D97" s="11">
        <v>1</v>
      </c>
      <c r="E97" s="11">
        <v>29.5</v>
      </c>
      <c r="F97" s="11">
        <v>4</v>
      </c>
      <c r="G97" s="83" t="e">
        <f>NA()</f>
        <v>#N/A</v>
      </c>
      <c r="H97" s="83" t="e">
        <f>NA()</f>
        <v>#N/A</v>
      </c>
      <c r="I97" s="72">
        <v>3.4</v>
      </c>
      <c r="J97" s="62">
        <v>11</v>
      </c>
      <c r="K97" s="11">
        <v>1.5499999999999998</v>
      </c>
      <c r="L97" s="20" t="e">
        <f>NA()</f>
        <v>#N/A</v>
      </c>
      <c r="M97" s="20" t="e">
        <f>NA()</f>
        <v>#N/A</v>
      </c>
      <c r="N97" s="20" t="e">
        <f>NA()</f>
        <v>#N/A</v>
      </c>
      <c r="O97" s="20" t="e">
        <f>NA()</f>
        <v>#N/A</v>
      </c>
      <c r="P97" s="20" t="e">
        <f>NA()</f>
        <v>#N/A</v>
      </c>
      <c r="Q97" s="11" t="s">
        <v>188</v>
      </c>
      <c r="R97" s="36" t="s">
        <v>210</v>
      </c>
      <c r="S97" s="11">
        <v>2012</v>
      </c>
      <c r="T97" s="84" t="s">
        <v>461</v>
      </c>
      <c r="U97" s="72" t="s">
        <v>216</v>
      </c>
      <c r="V97" s="32" t="s">
        <v>116</v>
      </c>
      <c r="W97" s="91"/>
      <c r="X97" s="112">
        <f t="shared" si="30"/>
        <v>11</v>
      </c>
      <c r="Y97" s="112" t="e">
        <f t="shared" si="31"/>
        <v>#N/A</v>
      </c>
      <c r="Z97" s="11" t="e">
        <f t="shared" si="32"/>
        <v>#N/A</v>
      </c>
      <c r="AA97" s="11" t="e">
        <f t="shared" si="33"/>
        <v>#N/A</v>
      </c>
      <c r="AB97" s="11" t="e">
        <f t="shared" si="34"/>
        <v>#N/A</v>
      </c>
      <c r="AC97" s="11" t="e">
        <f t="shared" si="35"/>
        <v>#N/A</v>
      </c>
      <c r="AD97" s="11" t="e">
        <f t="shared" si="36"/>
        <v>#N/A</v>
      </c>
      <c r="AE97" s="11" t="e">
        <f t="shared" si="37"/>
        <v>#N/A</v>
      </c>
      <c r="AF97" s="11" t="e">
        <f t="shared" si="38"/>
        <v>#N/A</v>
      </c>
      <c r="AG97" s="11" t="e">
        <f t="shared" si="39"/>
        <v>#N/A</v>
      </c>
      <c r="AH97" s="11" t="e">
        <f t="shared" si="40"/>
        <v>#N/A</v>
      </c>
      <c r="AI97" s="11" t="e">
        <f t="shared" si="41"/>
        <v>#N/A</v>
      </c>
      <c r="AJ97" s="11" t="e">
        <f t="shared" si="42"/>
        <v>#N/A</v>
      </c>
      <c r="AK97" s="11" t="e">
        <f t="shared" si="43"/>
        <v>#N/A</v>
      </c>
      <c r="AL97" s="11">
        <f t="shared" si="44"/>
        <v>11</v>
      </c>
      <c r="AM97" s="11" t="e">
        <f t="shared" si="45"/>
        <v>#N/A</v>
      </c>
      <c r="AN97" s="11" t="e">
        <f t="shared" si="46"/>
        <v>#N/A</v>
      </c>
      <c r="AO97" s="11" t="e">
        <f t="shared" si="47"/>
        <v>#N/A</v>
      </c>
      <c r="AP97" s="11" t="e">
        <f t="shared" si="48"/>
        <v>#N/A</v>
      </c>
      <c r="AQ97" s="11" t="e">
        <f t="shared" si="49"/>
        <v>#N/A</v>
      </c>
      <c r="AR97" s="11" t="e">
        <f t="shared" si="50"/>
        <v>#N/A</v>
      </c>
      <c r="AS97" s="11" t="e">
        <f t="shared" si="51"/>
        <v>#N/A</v>
      </c>
      <c r="AT97" s="11" t="e">
        <f t="shared" si="52"/>
        <v>#N/A</v>
      </c>
      <c r="AU97" s="11" t="e">
        <f t="shared" si="53"/>
        <v>#N/A</v>
      </c>
      <c r="AV97" s="11" t="e">
        <f t="shared" si="54"/>
        <v>#N/A</v>
      </c>
      <c r="AW97" s="11" t="e">
        <f t="shared" si="55"/>
        <v>#N/A</v>
      </c>
      <c r="AX97" s="11"/>
      <c r="AY97" t="s">
        <v>486</v>
      </c>
    </row>
    <row r="98" spans="1:51" x14ac:dyDescent="0.45">
      <c r="A98" s="36">
        <v>38</v>
      </c>
      <c r="B98" s="41" t="s">
        <v>418</v>
      </c>
      <c r="C98" s="11">
        <v>180</v>
      </c>
      <c r="D98" s="11">
        <v>2</v>
      </c>
      <c r="E98" s="20" t="e">
        <f>NA()</f>
        <v>#N/A</v>
      </c>
      <c r="F98" s="11">
        <v>4</v>
      </c>
      <c r="G98" s="83" t="e">
        <f>NA()</f>
        <v>#N/A</v>
      </c>
      <c r="H98" s="83" t="e">
        <f>NA()</f>
        <v>#N/A</v>
      </c>
      <c r="I98" s="72">
        <v>6.5</v>
      </c>
      <c r="J98" s="62">
        <v>6</v>
      </c>
      <c r="K98" s="11">
        <v>0.45</v>
      </c>
      <c r="L98" s="20" t="e">
        <f>NA()</f>
        <v>#N/A</v>
      </c>
      <c r="M98" s="20" t="e">
        <f>NA()</f>
        <v>#N/A</v>
      </c>
      <c r="N98" s="11">
        <v>2.0625</v>
      </c>
      <c r="O98" s="20" t="e">
        <f>NA()</f>
        <v>#N/A</v>
      </c>
      <c r="P98" s="20" t="e">
        <f>NA()</f>
        <v>#N/A</v>
      </c>
      <c r="Q98" s="11" t="s">
        <v>176</v>
      </c>
      <c r="R98" s="36" t="s">
        <v>210</v>
      </c>
      <c r="S98" s="11">
        <v>2012</v>
      </c>
      <c r="T98" s="84" t="s">
        <v>461</v>
      </c>
      <c r="U98" s="72" t="s">
        <v>216</v>
      </c>
      <c r="V98" s="32" t="s">
        <v>116</v>
      </c>
      <c r="W98" s="91"/>
      <c r="X98" s="112">
        <f t="shared" si="30"/>
        <v>6</v>
      </c>
      <c r="Y98" s="112" t="e">
        <f t="shared" si="31"/>
        <v>#N/A</v>
      </c>
      <c r="Z98" s="11" t="e">
        <f t="shared" si="32"/>
        <v>#N/A</v>
      </c>
      <c r="AA98" s="11" t="e">
        <f t="shared" si="33"/>
        <v>#N/A</v>
      </c>
      <c r="AB98" s="11" t="e">
        <f t="shared" si="34"/>
        <v>#N/A</v>
      </c>
      <c r="AC98" s="11" t="e">
        <f t="shared" si="35"/>
        <v>#N/A</v>
      </c>
      <c r="AD98" s="11" t="e">
        <f t="shared" si="36"/>
        <v>#N/A</v>
      </c>
      <c r="AE98" s="11" t="e">
        <f t="shared" si="37"/>
        <v>#N/A</v>
      </c>
      <c r="AF98" s="11" t="e">
        <f t="shared" si="38"/>
        <v>#N/A</v>
      </c>
      <c r="AG98" s="11" t="e">
        <f t="shared" si="39"/>
        <v>#N/A</v>
      </c>
      <c r="AH98" s="11" t="e">
        <f t="shared" si="40"/>
        <v>#N/A</v>
      </c>
      <c r="AI98" s="11" t="e">
        <f t="shared" si="41"/>
        <v>#N/A</v>
      </c>
      <c r="AJ98" s="11" t="e">
        <f t="shared" si="42"/>
        <v>#N/A</v>
      </c>
      <c r="AK98" s="11" t="e">
        <f t="shared" si="43"/>
        <v>#N/A</v>
      </c>
      <c r="AL98" s="11">
        <f t="shared" si="44"/>
        <v>6</v>
      </c>
      <c r="AM98" s="11" t="e">
        <f t="shared" si="45"/>
        <v>#N/A</v>
      </c>
      <c r="AN98" s="11" t="e">
        <f t="shared" si="46"/>
        <v>#N/A</v>
      </c>
      <c r="AO98" s="11" t="e">
        <f t="shared" si="47"/>
        <v>#N/A</v>
      </c>
      <c r="AP98" s="11" t="e">
        <f t="shared" si="48"/>
        <v>#N/A</v>
      </c>
      <c r="AQ98" s="11" t="e">
        <f t="shared" si="49"/>
        <v>#N/A</v>
      </c>
      <c r="AR98" s="11" t="e">
        <f t="shared" si="50"/>
        <v>#N/A</v>
      </c>
      <c r="AS98" s="11" t="e">
        <f t="shared" si="51"/>
        <v>#N/A</v>
      </c>
      <c r="AT98" s="11" t="e">
        <f t="shared" si="52"/>
        <v>#N/A</v>
      </c>
      <c r="AU98" s="11" t="e">
        <f t="shared" si="53"/>
        <v>#N/A</v>
      </c>
      <c r="AV98" s="11" t="e">
        <f t="shared" si="54"/>
        <v>#N/A</v>
      </c>
      <c r="AW98" s="11" t="e">
        <f t="shared" si="55"/>
        <v>#N/A</v>
      </c>
      <c r="AX98" s="11"/>
      <c r="AY98" t="s">
        <v>486</v>
      </c>
    </row>
    <row r="99" spans="1:51" x14ac:dyDescent="0.45">
      <c r="A99" s="36">
        <v>39</v>
      </c>
      <c r="B99" s="41" t="s">
        <v>419</v>
      </c>
      <c r="C99" s="11">
        <v>220</v>
      </c>
      <c r="D99" s="11">
        <v>2</v>
      </c>
      <c r="E99" s="11">
        <v>55</v>
      </c>
      <c r="F99" s="20" t="e">
        <f>NA()</f>
        <v>#N/A</v>
      </c>
      <c r="G99" s="83" t="e">
        <f>NA()</f>
        <v>#N/A</v>
      </c>
      <c r="H99" s="83" t="e">
        <f>NA()</f>
        <v>#N/A</v>
      </c>
      <c r="I99" s="20" t="e">
        <f>NA()</f>
        <v>#N/A</v>
      </c>
      <c r="J99" s="62">
        <v>3.2</v>
      </c>
      <c r="K99" s="20" t="e">
        <f>NA()</f>
        <v>#N/A</v>
      </c>
      <c r="L99" s="20" t="e">
        <f>NA()</f>
        <v>#N/A</v>
      </c>
      <c r="M99" s="20" t="e">
        <f>NA()</f>
        <v>#N/A</v>
      </c>
      <c r="N99" s="11">
        <v>6</v>
      </c>
      <c r="O99" s="11" t="s">
        <v>217</v>
      </c>
      <c r="P99" s="20" t="e">
        <f>NA()</f>
        <v>#N/A</v>
      </c>
      <c r="Q99" s="11" t="s">
        <v>188</v>
      </c>
      <c r="R99" s="36" t="s">
        <v>210</v>
      </c>
      <c r="S99" s="11">
        <v>2012</v>
      </c>
      <c r="T99" s="84" t="s">
        <v>494</v>
      </c>
      <c r="U99" s="72" t="s">
        <v>218</v>
      </c>
      <c r="V99" s="32" t="s">
        <v>116</v>
      </c>
      <c r="W99" s="91"/>
      <c r="X99" s="112">
        <f t="shared" si="30"/>
        <v>3.2</v>
      </c>
      <c r="Y99" s="112" t="e">
        <f t="shared" si="31"/>
        <v>#N/A</v>
      </c>
      <c r="Z99" s="11" t="e">
        <f t="shared" si="32"/>
        <v>#N/A</v>
      </c>
      <c r="AA99" s="11" t="e">
        <f t="shared" si="33"/>
        <v>#N/A</v>
      </c>
      <c r="AB99" s="11" t="e">
        <f t="shared" si="34"/>
        <v>#N/A</v>
      </c>
      <c r="AC99" s="11" t="e">
        <f t="shared" si="35"/>
        <v>#N/A</v>
      </c>
      <c r="AD99" s="11" t="e">
        <f t="shared" si="36"/>
        <v>#N/A</v>
      </c>
      <c r="AE99" s="11" t="e">
        <f t="shared" si="37"/>
        <v>#N/A</v>
      </c>
      <c r="AF99" s="11" t="e">
        <f t="shared" si="38"/>
        <v>#N/A</v>
      </c>
      <c r="AG99" s="11" t="e">
        <f t="shared" si="39"/>
        <v>#N/A</v>
      </c>
      <c r="AH99" s="11" t="e">
        <f t="shared" si="40"/>
        <v>#N/A</v>
      </c>
      <c r="AI99" s="11" t="e">
        <f t="shared" si="41"/>
        <v>#N/A</v>
      </c>
      <c r="AJ99" s="11" t="e">
        <f t="shared" si="42"/>
        <v>#N/A</v>
      </c>
      <c r="AK99" s="11" t="e">
        <f t="shared" si="43"/>
        <v>#N/A</v>
      </c>
      <c r="AL99" s="11">
        <f t="shared" si="44"/>
        <v>3.2</v>
      </c>
      <c r="AM99" s="11" t="e">
        <f t="shared" si="45"/>
        <v>#N/A</v>
      </c>
      <c r="AN99" s="11" t="e">
        <f t="shared" si="46"/>
        <v>#N/A</v>
      </c>
      <c r="AO99" s="11" t="e">
        <f t="shared" si="47"/>
        <v>#N/A</v>
      </c>
      <c r="AP99" s="11" t="e">
        <f t="shared" si="48"/>
        <v>#N/A</v>
      </c>
      <c r="AQ99" s="11" t="e">
        <f t="shared" si="49"/>
        <v>#N/A</v>
      </c>
      <c r="AR99" s="11" t="e">
        <f t="shared" si="50"/>
        <v>#N/A</v>
      </c>
      <c r="AS99" s="11" t="e">
        <f t="shared" si="51"/>
        <v>#N/A</v>
      </c>
      <c r="AT99" s="11" t="e">
        <f t="shared" si="52"/>
        <v>#N/A</v>
      </c>
      <c r="AU99" s="11" t="e">
        <f t="shared" si="53"/>
        <v>#N/A</v>
      </c>
      <c r="AV99" s="11" t="e">
        <f t="shared" si="54"/>
        <v>#N/A</v>
      </c>
      <c r="AW99" s="11" t="e">
        <f t="shared" si="55"/>
        <v>#N/A</v>
      </c>
      <c r="AX99" s="11"/>
      <c r="AY99" t="s">
        <v>486</v>
      </c>
    </row>
    <row r="100" spans="1:51" x14ac:dyDescent="0.45">
      <c r="A100" s="36">
        <v>39</v>
      </c>
      <c r="B100" s="41" t="s">
        <v>420</v>
      </c>
      <c r="C100" s="11">
        <v>92.5</v>
      </c>
      <c r="D100" s="11">
        <v>2</v>
      </c>
      <c r="E100" s="11">
        <v>16.670000000000002</v>
      </c>
      <c r="F100" s="11">
        <v>-2</v>
      </c>
      <c r="G100" s="83" t="e">
        <f>NA()</f>
        <v>#N/A</v>
      </c>
      <c r="H100" s="83" t="e">
        <f>NA()</f>
        <v>#N/A</v>
      </c>
      <c r="I100" s="72">
        <v>14.75</v>
      </c>
      <c r="J100" s="62">
        <v>12.25</v>
      </c>
      <c r="K100" s="11">
        <v>8</v>
      </c>
      <c r="L100" s="20" t="e">
        <f>NA()</f>
        <v>#N/A</v>
      </c>
      <c r="M100" s="11">
        <v>0.87</v>
      </c>
      <c r="N100" s="11">
        <v>12.75</v>
      </c>
      <c r="O100" s="20" t="e">
        <f>NA()</f>
        <v>#N/A</v>
      </c>
      <c r="P100" s="20" t="e">
        <f>NA()</f>
        <v>#N/A</v>
      </c>
      <c r="Q100" s="11" t="s">
        <v>188</v>
      </c>
      <c r="R100" s="104" t="s">
        <v>197</v>
      </c>
      <c r="S100" s="11">
        <v>2020</v>
      </c>
      <c r="T100" s="84" t="s">
        <v>495</v>
      </c>
      <c r="U100" s="72" t="s">
        <v>219</v>
      </c>
      <c r="V100" s="32" t="s">
        <v>116</v>
      </c>
      <c r="W100" s="91"/>
      <c r="X100" s="112">
        <f t="shared" si="30"/>
        <v>12.25</v>
      </c>
      <c r="Y100" s="112" t="e">
        <f t="shared" si="31"/>
        <v>#N/A</v>
      </c>
      <c r="Z100" s="11" t="e">
        <f t="shared" si="32"/>
        <v>#N/A</v>
      </c>
      <c r="AA100" s="11" t="e">
        <f t="shared" si="33"/>
        <v>#N/A</v>
      </c>
      <c r="AB100" s="11" t="e">
        <f t="shared" si="34"/>
        <v>#N/A</v>
      </c>
      <c r="AC100" s="11" t="e">
        <f t="shared" si="35"/>
        <v>#N/A</v>
      </c>
      <c r="AD100" s="11" t="e">
        <f t="shared" si="36"/>
        <v>#N/A</v>
      </c>
      <c r="AE100" s="11" t="e">
        <f t="shared" si="37"/>
        <v>#N/A</v>
      </c>
      <c r="AF100" s="11" t="e">
        <f t="shared" si="38"/>
        <v>#N/A</v>
      </c>
      <c r="AG100" s="11" t="e">
        <f t="shared" si="39"/>
        <v>#N/A</v>
      </c>
      <c r="AH100" s="11" t="e">
        <f t="shared" si="40"/>
        <v>#N/A</v>
      </c>
      <c r="AI100" s="11" t="e">
        <f t="shared" si="41"/>
        <v>#N/A</v>
      </c>
      <c r="AJ100" s="11" t="e">
        <f t="shared" si="42"/>
        <v>#N/A</v>
      </c>
      <c r="AK100" s="11" t="e">
        <f t="shared" si="43"/>
        <v>#N/A</v>
      </c>
      <c r="AL100" s="11">
        <f t="shared" si="44"/>
        <v>12.25</v>
      </c>
      <c r="AM100" s="11" t="e">
        <f t="shared" si="45"/>
        <v>#N/A</v>
      </c>
      <c r="AN100" s="11" t="e">
        <f t="shared" si="46"/>
        <v>#N/A</v>
      </c>
      <c r="AO100" s="11" t="e">
        <f t="shared" si="47"/>
        <v>#N/A</v>
      </c>
      <c r="AP100" s="11" t="e">
        <f t="shared" si="48"/>
        <v>#N/A</v>
      </c>
      <c r="AQ100" s="11" t="e">
        <f t="shared" si="49"/>
        <v>#N/A</v>
      </c>
      <c r="AR100" s="11" t="e">
        <f t="shared" si="50"/>
        <v>#N/A</v>
      </c>
      <c r="AS100" s="11" t="e">
        <f t="shared" si="51"/>
        <v>#N/A</v>
      </c>
      <c r="AT100" s="11" t="e">
        <f t="shared" si="52"/>
        <v>#N/A</v>
      </c>
      <c r="AU100" s="11" t="e">
        <f t="shared" si="53"/>
        <v>#N/A</v>
      </c>
      <c r="AV100" s="11" t="e">
        <f t="shared" si="54"/>
        <v>#N/A</v>
      </c>
      <c r="AW100" s="11" t="e">
        <f t="shared" si="55"/>
        <v>#N/A</v>
      </c>
      <c r="AX100" s="11"/>
      <c r="AY100" t="s">
        <v>487</v>
      </c>
    </row>
    <row r="101" spans="1:51" x14ac:dyDescent="0.45">
      <c r="A101" s="36">
        <v>40</v>
      </c>
      <c r="B101" s="41" t="s">
        <v>421</v>
      </c>
      <c r="C101" s="11">
        <v>97</v>
      </c>
      <c r="D101" s="11">
        <v>2</v>
      </c>
      <c r="E101" s="11">
        <v>46.5</v>
      </c>
      <c r="F101" s="11">
        <v>17</v>
      </c>
      <c r="G101" s="83" t="e">
        <f>NA()</f>
        <v>#N/A</v>
      </c>
      <c r="H101" s="83" t="e">
        <f>NA()</f>
        <v>#N/A</v>
      </c>
      <c r="I101" s="20" t="e">
        <f>NA()</f>
        <v>#N/A</v>
      </c>
      <c r="J101" s="62">
        <v>-15</v>
      </c>
      <c r="K101" s="11">
        <v>11.5</v>
      </c>
      <c r="L101" s="11">
        <v>5</v>
      </c>
      <c r="M101" s="20" t="e">
        <f>NA()</f>
        <v>#N/A</v>
      </c>
      <c r="N101" s="11">
        <v>3</v>
      </c>
      <c r="O101" s="20" t="e">
        <f>NA()</f>
        <v>#N/A</v>
      </c>
      <c r="P101" s="20" t="e">
        <f>NA()</f>
        <v>#N/A</v>
      </c>
      <c r="Q101" s="11" t="s">
        <v>188</v>
      </c>
      <c r="R101" s="104" t="s">
        <v>197</v>
      </c>
      <c r="S101" s="11">
        <v>2020</v>
      </c>
      <c r="T101" s="84" t="s">
        <v>459</v>
      </c>
      <c r="U101" s="105" t="s">
        <v>220</v>
      </c>
      <c r="V101" s="33" t="s">
        <v>101</v>
      </c>
      <c r="W101" s="91"/>
      <c r="X101" s="112">
        <f t="shared" si="30"/>
        <v>-15</v>
      </c>
      <c r="Y101" s="112" t="e">
        <f t="shared" si="31"/>
        <v>#N/A</v>
      </c>
      <c r="Z101" s="11" t="e">
        <f t="shared" si="32"/>
        <v>#N/A</v>
      </c>
      <c r="AA101" s="11" t="e">
        <f t="shared" si="33"/>
        <v>#N/A</v>
      </c>
      <c r="AB101" s="11" t="e">
        <f t="shared" si="34"/>
        <v>#N/A</v>
      </c>
      <c r="AC101" s="11" t="e">
        <f t="shared" si="35"/>
        <v>#N/A</v>
      </c>
      <c r="AD101" s="11" t="e">
        <f t="shared" si="36"/>
        <v>#N/A</v>
      </c>
      <c r="AE101" s="11" t="e">
        <f t="shared" si="37"/>
        <v>#N/A</v>
      </c>
      <c r="AF101" s="11" t="e">
        <f t="shared" si="38"/>
        <v>#N/A</v>
      </c>
      <c r="AG101" s="11" t="e">
        <f t="shared" si="39"/>
        <v>#N/A</v>
      </c>
      <c r="AH101" s="11" t="e">
        <f t="shared" si="40"/>
        <v>#N/A</v>
      </c>
      <c r="AI101" s="11" t="e">
        <f t="shared" si="41"/>
        <v>#N/A</v>
      </c>
      <c r="AJ101" s="11" t="e">
        <f t="shared" si="42"/>
        <v>#N/A</v>
      </c>
      <c r="AK101" s="11" t="e">
        <f t="shared" si="43"/>
        <v>#N/A</v>
      </c>
      <c r="AL101" s="11">
        <f t="shared" si="44"/>
        <v>-15</v>
      </c>
      <c r="AM101" s="11" t="e">
        <f t="shared" si="45"/>
        <v>#N/A</v>
      </c>
      <c r="AN101" s="11" t="e">
        <f t="shared" si="46"/>
        <v>#N/A</v>
      </c>
      <c r="AO101" s="11" t="e">
        <f t="shared" si="47"/>
        <v>#N/A</v>
      </c>
      <c r="AP101" s="11" t="e">
        <f t="shared" si="48"/>
        <v>#N/A</v>
      </c>
      <c r="AQ101" s="11" t="e">
        <f t="shared" si="49"/>
        <v>#N/A</v>
      </c>
      <c r="AR101" s="11" t="e">
        <f t="shared" si="50"/>
        <v>#N/A</v>
      </c>
      <c r="AS101" s="11" t="e">
        <f t="shared" si="51"/>
        <v>#N/A</v>
      </c>
      <c r="AT101" s="11" t="e">
        <f t="shared" si="52"/>
        <v>#N/A</v>
      </c>
      <c r="AU101" s="11" t="e">
        <f t="shared" si="53"/>
        <v>#N/A</v>
      </c>
      <c r="AV101" s="11" t="e">
        <f t="shared" si="54"/>
        <v>#N/A</v>
      </c>
      <c r="AW101" s="11" t="e">
        <f t="shared" si="55"/>
        <v>#N/A</v>
      </c>
      <c r="AX101" s="11"/>
      <c r="AY101" t="s">
        <v>488</v>
      </c>
    </row>
    <row r="102" spans="1:51" x14ac:dyDescent="0.45">
      <c r="A102" s="73">
        <v>41</v>
      </c>
      <c r="B102" s="41" t="s">
        <v>422</v>
      </c>
      <c r="C102" s="11">
        <v>300</v>
      </c>
      <c r="D102" s="11">
        <v>1</v>
      </c>
      <c r="E102" s="11">
        <v>298.10000000000002</v>
      </c>
      <c r="F102" s="20" t="e">
        <f>NA()</f>
        <v>#N/A</v>
      </c>
      <c r="G102" s="83" t="e">
        <f>NA()</f>
        <v>#N/A</v>
      </c>
      <c r="H102" s="83" t="e">
        <f>NA()</f>
        <v>#N/A</v>
      </c>
      <c r="I102" s="72">
        <v>14.15</v>
      </c>
      <c r="J102" s="62">
        <v>26</v>
      </c>
      <c r="K102" s="11">
        <v>6.6</v>
      </c>
      <c r="L102" s="20" t="e">
        <f>NA()</f>
        <v>#N/A</v>
      </c>
      <c r="M102" s="11">
        <v>0.48199999999999998</v>
      </c>
      <c r="N102" s="11">
        <v>1.31603</v>
      </c>
      <c r="O102" s="20" t="e">
        <f>NA()</f>
        <v>#N/A</v>
      </c>
      <c r="P102" s="20" t="e">
        <f>NA()</f>
        <v>#N/A</v>
      </c>
      <c r="Q102" s="11" t="s">
        <v>188</v>
      </c>
      <c r="R102" s="38" t="s">
        <v>221</v>
      </c>
      <c r="S102" s="11">
        <v>2015</v>
      </c>
      <c r="T102" s="84" t="s">
        <v>497</v>
      </c>
      <c r="U102" s="72" t="s">
        <v>184</v>
      </c>
      <c r="V102" s="32" t="s">
        <v>116</v>
      </c>
      <c r="W102" s="91"/>
      <c r="X102" s="112">
        <f t="shared" si="30"/>
        <v>26</v>
      </c>
      <c r="Y102" s="112" t="e">
        <f t="shared" si="31"/>
        <v>#N/A</v>
      </c>
      <c r="Z102" s="11" t="e">
        <f t="shared" si="32"/>
        <v>#N/A</v>
      </c>
      <c r="AA102" s="11" t="e">
        <f t="shared" si="33"/>
        <v>#N/A</v>
      </c>
      <c r="AB102" s="11" t="e">
        <f t="shared" si="34"/>
        <v>#N/A</v>
      </c>
      <c r="AC102" s="11" t="e">
        <f t="shared" si="35"/>
        <v>#N/A</v>
      </c>
      <c r="AD102" s="11" t="e">
        <f t="shared" si="36"/>
        <v>#N/A</v>
      </c>
      <c r="AE102" s="11" t="e">
        <f t="shared" si="37"/>
        <v>#N/A</v>
      </c>
      <c r="AF102" s="11">
        <f t="shared" si="38"/>
        <v>14.15</v>
      </c>
      <c r="AG102" s="11" t="e">
        <f t="shared" si="39"/>
        <v>#N/A</v>
      </c>
      <c r="AH102" s="11" t="e">
        <f t="shared" si="40"/>
        <v>#N/A</v>
      </c>
      <c r="AI102" s="11" t="e">
        <f t="shared" si="41"/>
        <v>#N/A</v>
      </c>
      <c r="AJ102" s="11" t="e">
        <f t="shared" si="42"/>
        <v>#N/A</v>
      </c>
      <c r="AK102" s="11" t="e">
        <f t="shared" si="43"/>
        <v>#N/A</v>
      </c>
      <c r="AL102" s="11" t="e">
        <f t="shared" si="44"/>
        <v>#N/A</v>
      </c>
      <c r="AM102" s="11">
        <f t="shared" si="45"/>
        <v>26</v>
      </c>
      <c r="AN102" s="11" t="e">
        <f t="shared" si="46"/>
        <v>#N/A</v>
      </c>
      <c r="AO102" s="11" t="e">
        <f t="shared" si="47"/>
        <v>#N/A</v>
      </c>
      <c r="AP102" s="11" t="e">
        <f t="shared" si="48"/>
        <v>#N/A</v>
      </c>
      <c r="AQ102" s="11" t="e">
        <f t="shared" si="49"/>
        <v>#N/A</v>
      </c>
      <c r="AR102" s="11" t="e">
        <f t="shared" si="50"/>
        <v>#N/A</v>
      </c>
      <c r="AS102" s="11" t="e">
        <f t="shared" si="51"/>
        <v>#N/A</v>
      </c>
      <c r="AT102" s="11" t="e">
        <f t="shared" si="52"/>
        <v>#N/A</v>
      </c>
      <c r="AU102" s="11" t="e">
        <f t="shared" si="53"/>
        <v>#N/A</v>
      </c>
      <c r="AV102" s="11">
        <f t="shared" si="54"/>
        <v>14.15</v>
      </c>
      <c r="AW102" s="11" t="e">
        <f t="shared" si="55"/>
        <v>#N/A</v>
      </c>
      <c r="AX102" s="11"/>
      <c r="AY102" t="s">
        <v>474</v>
      </c>
    </row>
    <row r="103" spans="1:51" x14ac:dyDescent="0.45">
      <c r="A103" s="73">
        <v>42</v>
      </c>
      <c r="B103" s="41" t="s">
        <v>423</v>
      </c>
      <c r="C103" s="11">
        <v>338</v>
      </c>
      <c r="D103" s="11">
        <v>2</v>
      </c>
      <c r="E103" s="11">
        <v>170</v>
      </c>
      <c r="F103" s="11">
        <v>4</v>
      </c>
      <c r="G103" s="83" t="e">
        <f>NA()</f>
        <v>#N/A</v>
      </c>
      <c r="H103" s="83" t="e">
        <f>NA()</f>
        <v>#N/A</v>
      </c>
      <c r="I103" s="72">
        <v>17</v>
      </c>
      <c r="J103" s="62">
        <v>11.8</v>
      </c>
      <c r="K103" s="11">
        <v>16</v>
      </c>
      <c r="L103" s="20" t="e">
        <f>NA()</f>
        <v>#N/A</v>
      </c>
      <c r="M103" s="11">
        <v>0.47199999999999998</v>
      </c>
      <c r="N103" s="11">
        <v>3.0912000000000002</v>
      </c>
      <c r="O103" s="11" t="s">
        <v>222</v>
      </c>
      <c r="P103" s="20" t="e">
        <f>NA()</f>
        <v>#N/A</v>
      </c>
      <c r="Q103" s="11" t="s">
        <v>188</v>
      </c>
      <c r="R103" s="38" t="s">
        <v>223</v>
      </c>
      <c r="S103" s="11">
        <v>2012</v>
      </c>
      <c r="T103" s="84" t="s">
        <v>499</v>
      </c>
      <c r="U103" s="72" t="s">
        <v>184</v>
      </c>
      <c r="V103" s="32" t="s">
        <v>116</v>
      </c>
      <c r="W103" s="91"/>
      <c r="X103" s="112">
        <f t="shared" si="30"/>
        <v>11.8</v>
      </c>
      <c r="Y103" s="112" t="e">
        <f t="shared" si="31"/>
        <v>#N/A</v>
      </c>
      <c r="Z103" s="11" t="e">
        <f t="shared" si="32"/>
        <v>#N/A</v>
      </c>
      <c r="AA103" s="11" t="e">
        <f t="shared" si="33"/>
        <v>#N/A</v>
      </c>
      <c r="AB103" s="11" t="e">
        <f t="shared" si="34"/>
        <v>#N/A</v>
      </c>
      <c r="AC103" s="11" t="e">
        <f t="shared" si="35"/>
        <v>#N/A</v>
      </c>
      <c r="AD103" s="11" t="e">
        <f t="shared" si="36"/>
        <v>#N/A</v>
      </c>
      <c r="AE103" s="11" t="e">
        <f t="shared" si="37"/>
        <v>#N/A</v>
      </c>
      <c r="AF103" s="11">
        <f t="shared" si="38"/>
        <v>17</v>
      </c>
      <c r="AG103" s="11" t="e">
        <f t="shared" si="39"/>
        <v>#N/A</v>
      </c>
      <c r="AH103" s="11" t="e">
        <f t="shared" si="40"/>
        <v>#N/A</v>
      </c>
      <c r="AI103" s="11" t="e">
        <f t="shared" si="41"/>
        <v>#N/A</v>
      </c>
      <c r="AJ103" s="11" t="e">
        <f t="shared" si="42"/>
        <v>#N/A</v>
      </c>
      <c r="AK103" s="11" t="e">
        <f t="shared" si="43"/>
        <v>#N/A</v>
      </c>
      <c r="AL103" s="11" t="e">
        <f t="shared" si="44"/>
        <v>#N/A</v>
      </c>
      <c r="AM103" s="11">
        <f t="shared" si="45"/>
        <v>11.8</v>
      </c>
      <c r="AN103" s="11" t="e">
        <f t="shared" si="46"/>
        <v>#N/A</v>
      </c>
      <c r="AO103" s="11" t="e">
        <f t="shared" si="47"/>
        <v>#N/A</v>
      </c>
      <c r="AP103" s="11" t="e">
        <f t="shared" si="48"/>
        <v>#N/A</v>
      </c>
      <c r="AQ103" s="11" t="e">
        <f t="shared" si="49"/>
        <v>#N/A</v>
      </c>
      <c r="AR103" s="11" t="e">
        <f t="shared" si="50"/>
        <v>#N/A</v>
      </c>
      <c r="AS103" s="11" t="e">
        <f t="shared" si="51"/>
        <v>#N/A</v>
      </c>
      <c r="AT103" s="11" t="e">
        <f t="shared" si="52"/>
        <v>#N/A</v>
      </c>
      <c r="AU103" s="11" t="e">
        <f t="shared" si="53"/>
        <v>#N/A</v>
      </c>
      <c r="AV103" s="11">
        <f t="shared" si="54"/>
        <v>17</v>
      </c>
      <c r="AW103" s="11" t="e">
        <f t="shared" si="55"/>
        <v>#N/A</v>
      </c>
      <c r="AX103" s="11"/>
      <c r="AY103" t="s">
        <v>475</v>
      </c>
    </row>
    <row r="104" spans="1:51" x14ac:dyDescent="0.45">
      <c r="A104" s="73">
        <v>43</v>
      </c>
      <c r="B104" s="41" t="s">
        <v>424</v>
      </c>
      <c r="C104" s="11">
        <v>270</v>
      </c>
      <c r="D104" s="11">
        <v>1</v>
      </c>
      <c r="E104" s="11">
        <v>270</v>
      </c>
      <c r="F104" s="11">
        <v>-4</v>
      </c>
      <c r="G104" s="83" t="e">
        <f>NA()</f>
        <v>#N/A</v>
      </c>
      <c r="H104" s="83" t="e">
        <f>NA()</f>
        <v>#N/A</v>
      </c>
      <c r="I104" s="20" t="e">
        <f>NA()</f>
        <v>#N/A</v>
      </c>
      <c r="J104" s="62">
        <v>7.5</v>
      </c>
      <c r="K104" s="11">
        <v>20</v>
      </c>
      <c r="L104" s="20" t="e">
        <f>NA()</f>
        <v>#N/A</v>
      </c>
      <c r="M104" s="11">
        <v>6.8000000000000005E-2</v>
      </c>
      <c r="N104" s="11">
        <v>0.38400000000000001</v>
      </c>
      <c r="O104" s="20" t="e">
        <f>NA()</f>
        <v>#N/A</v>
      </c>
      <c r="P104" s="20" t="e">
        <f>NA()</f>
        <v>#N/A</v>
      </c>
      <c r="Q104" s="11" t="s">
        <v>188</v>
      </c>
      <c r="R104" s="38" t="s">
        <v>221</v>
      </c>
      <c r="S104" s="11">
        <v>2016</v>
      </c>
      <c r="T104" s="84" t="s">
        <v>500</v>
      </c>
      <c r="U104" s="33" t="s">
        <v>224</v>
      </c>
      <c r="V104" s="33" t="s">
        <v>101</v>
      </c>
      <c r="W104" s="110"/>
      <c r="X104" s="112">
        <f t="shared" si="30"/>
        <v>7.5</v>
      </c>
      <c r="Y104" s="112" t="e">
        <f t="shared" si="31"/>
        <v>#N/A</v>
      </c>
      <c r="Z104" s="11" t="e">
        <f t="shared" si="32"/>
        <v>#N/A</v>
      </c>
      <c r="AA104" s="11" t="e">
        <f t="shared" si="33"/>
        <v>#N/A</v>
      </c>
      <c r="AB104" s="11" t="e">
        <f t="shared" si="34"/>
        <v>#N/A</v>
      </c>
      <c r="AC104" s="11" t="e">
        <f t="shared" si="35"/>
        <v>#N/A</v>
      </c>
      <c r="AD104" s="11" t="e">
        <f t="shared" si="36"/>
        <v>#N/A</v>
      </c>
      <c r="AE104" s="11" t="e">
        <f t="shared" si="37"/>
        <v>#N/A</v>
      </c>
      <c r="AF104" s="11" t="e">
        <f t="shared" si="38"/>
        <v>#N/A</v>
      </c>
      <c r="AG104" s="11" t="e">
        <f t="shared" si="39"/>
        <v>#N/A</v>
      </c>
      <c r="AH104" s="11" t="e">
        <f t="shared" si="40"/>
        <v>#N/A</v>
      </c>
      <c r="AI104" s="11" t="e">
        <f t="shared" si="41"/>
        <v>#N/A</v>
      </c>
      <c r="AJ104" s="11" t="e">
        <f t="shared" si="42"/>
        <v>#N/A</v>
      </c>
      <c r="AK104" s="11" t="e">
        <f t="shared" si="43"/>
        <v>#N/A</v>
      </c>
      <c r="AL104" s="11" t="e">
        <f t="shared" si="44"/>
        <v>#N/A</v>
      </c>
      <c r="AM104" s="11">
        <f t="shared" si="45"/>
        <v>7.5</v>
      </c>
      <c r="AN104" s="11" t="e">
        <f t="shared" si="46"/>
        <v>#N/A</v>
      </c>
      <c r="AO104" s="11" t="e">
        <f t="shared" si="47"/>
        <v>#N/A</v>
      </c>
      <c r="AP104" s="11" t="e">
        <f t="shared" si="48"/>
        <v>#N/A</v>
      </c>
      <c r="AQ104" s="11" t="e">
        <f t="shared" si="49"/>
        <v>#N/A</v>
      </c>
      <c r="AR104" s="11" t="e">
        <f t="shared" si="50"/>
        <v>#N/A</v>
      </c>
      <c r="AS104" s="11" t="e">
        <f t="shared" si="51"/>
        <v>#N/A</v>
      </c>
      <c r="AT104" s="11" t="e">
        <f t="shared" si="52"/>
        <v>#N/A</v>
      </c>
      <c r="AU104" s="11" t="e">
        <f t="shared" si="53"/>
        <v>#N/A</v>
      </c>
      <c r="AV104" s="11" t="e">
        <f t="shared" si="54"/>
        <v>#N/A</v>
      </c>
      <c r="AW104" s="11" t="e">
        <f t="shared" si="55"/>
        <v>#N/A</v>
      </c>
      <c r="AX104" s="11"/>
      <c r="AY104" t="s">
        <v>476</v>
      </c>
    </row>
    <row r="105" spans="1:51" x14ac:dyDescent="0.45">
      <c r="A105" s="73">
        <v>44</v>
      </c>
      <c r="B105" s="11">
        <v>298</v>
      </c>
      <c r="C105" s="11">
        <v>298</v>
      </c>
      <c r="D105" s="11">
        <v>1</v>
      </c>
      <c r="E105" s="11">
        <v>280</v>
      </c>
      <c r="F105" s="20" t="e">
        <f>NA()</f>
        <v>#N/A</v>
      </c>
      <c r="G105" s="83" t="e">
        <f>NA()</f>
        <v>#N/A</v>
      </c>
      <c r="H105" s="83" t="e">
        <f>NA()</f>
        <v>#N/A</v>
      </c>
      <c r="I105" s="20" t="e">
        <f>NA()</f>
        <v>#N/A</v>
      </c>
      <c r="J105" s="62">
        <v>26</v>
      </c>
      <c r="K105" s="20" t="e">
        <f>NA()</f>
        <v>#N/A</v>
      </c>
      <c r="L105" s="20" t="e">
        <f>NA()</f>
        <v>#N/A</v>
      </c>
      <c r="M105" s="20" t="e">
        <f>NA()</f>
        <v>#N/A</v>
      </c>
      <c r="N105" s="20" t="e">
        <f>NA()</f>
        <v>#N/A</v>
      </c>
      <c r="O105" s="20" t="e">
        <f>NA()</f>
        <v>#N/A</v>
      </c>
      <c r="P105" s="20" t="e">
        <f>NA()</f>
        <v>#N/A</v>
      </c>
      <c r="Q105" s="11" t="s">
        <v>225</v>
      </c>
      <c r="R105" s="38" t="s">
        <v>221</v>
      </c>
      <c r="S105" s="11">
        <v>2019</v>
      </c>
      <c r="T105" s="84" t="s">
        <v>497</v>
      </c>
      <c r="U105" s="72" t="s">
        <v>184</v>
      </c>
      <c r="V105" s="32" t="s">
        <v>116</v>
      </c>
      <c r="W105" s="91"/>
      <c r="X105" s="112">
        <f t="shared" si="30"/>
        <v>26</v>
      </c>
      <c r="Y105" s="112" t="e">
        <f t="shared" si="31"/>
        <v>#N/A</v>
      </c>
      <c r="Z105" s="11" t="e">
        <f t="shared" si="32"/>
        <v>#N/A</v>
      </c>
      <c r="AA105" s="11" t="e">
        <f t="shared" si="33"/>
        <v>#N/A</v>
      </c>
      <c r="AB105" s="11" t="e">
        <f t="shared" si="34"/>
        <v>#N/A</v>
      </c>
      <c r="AC105" s="11" t="e">
        <f t="shared" si="35"/>
        <v>#N/A</v>
      </c>
      <c r="AD105" s="11" t="e">
        <f t="shared" si="36"/>
        <v>#N/A</v>
      </c>
      <c r="AE105" s="11" t="e">
        <f t="shared" si="37"/>
        <v>#N/A</v>
      </c>
      <c r="AF105" s="11" t="e">
        <f t="shared" si="38"/>
        <v>#N/A</v>
      </c>
      <c r="AG105" s="11" t="e">
        <f t="shared" si="39"/>
        <v>#N/A</v>
      </c>
      <c r="AH105" s="11" t="e">
        <f t="shared" si="40"/>
        <v>#N/A</v>
      </c>
      <c r="AI105" s="11" t="e">
        <f t="shared" si="41"/>
        <v>#N/A</v>
      </c>
      <c r="AJ105" s="11" t="e">
        <f t="shared" si="42"/>
        <v>#N/A</v>
      </c>
      <c r="AK105" s="11" t="e">
        <f t="shared" si="43"/>
        <v>#N/A</v>
      </c>
      <c r="AL105" s="11" t="e">
        <f t="shared" si="44"/>
        <v>#N/A</v>
      </c>
      <c r="AM105" s="11">
        <f t="shared" si="45"/>
        <v>26</v>
      </c>
      <c r="AN105" s="11" t="e">
        <f t="shared" si="46"/>
        <v>#N/A</v>
      </c>
      <c r="AO105" s="11" t="e">
        <f t="shared" si="47"/>
        <v>#N/A</v>
      </c>
      <c r="AP105" s="11" t="e">
        <f t="shared" si="48"/>
        <v>#N/A</v>
      </c>
      <c r="AQ105" s="11" t="e">
        <f t="shared" si="49"/>
        <v>#N/A</v>
      </c>
      <c r="AR105" s="11" t="e">
        <f t="shared" si="50"/>
        <v>#N/A</v>
      </c>
      <c r="AS105" s="11" t="e">
        <f t="shared" si="51"/>
        <v>#N/A</v>
      </c>
      <c r="AT105" s="11" t="e">
        <f t="shared" si="52"/>
        <v>#N/A</v>
      </c>
      <c r="AU105" s="11" t="e">
        <f t="shared" si="53"/>
        <v>#N/A</v>
      </c>
      <c r="AV105" s="11" t="e">
        <f t="shared" si="54"/>
        <v>#N/A</v>
      </c>
      <c r="AW105" s="11" t="e">
        <f t="shared" si="55"/>
        <v>#N/A</v>
      </c>
      <c r="AX105" s="11"/>
      <c r="AY105" t="s">
        <v>496</v>
      </c>
    </row>
    <row r="106" spans="1:51" x14ac:dyDescent="0.45">
      <c r="A106" s="73">
        <v>45</v>
      </c>
      <c r="B106" s="41" t="s">
        <v>425</v>
      </c>
      <c r="C106" s="11">
        <v>187</v>
      </c>
      <c r="D106" s="11">
        <v>1</v>
      </c>
      <c r="E106" s="11">
        <v>170</v>
      </c>
      <c r="F106" s="11">
        <v>2</v>
      </c>
      <c r="G106" s="83" t="e">
        <f>NA()</f>
        <v>#N/A</v>
      </c>
      <c r="H106" s="83" t="e">
        <f>NA()</f>
        <v>#N/A</v>
      </c>
      <c r="I106" s="20" t="e">
        <f>NA()</f>
        <v>#N/A</v>
      </c>
      <c r="J106" s="62">
        <v>-12.4</v>
      </c>
      <c r="K106" s="11">
        <v>11</v>
      </c>
      <c r="L106" s="20" t="e">
        <f>NA()</f>
        <v>#N/A</v>
      </c>
      <c r="M106" s="20" t="e">
        <f>NA()</f>
        <v>#N/A</v>
      </c>
      <c r="N106" s="11">
        <v>0.38880000000000003</v>
      </c>
      <c r="O106" s="20" t="e">
        <f>NA()</f>
        <v>#N/A</v>
      </c>
      <c r="P106" s="20" t="e">
        <f>NA()</f>
        <v>#N/A</v>
      </c>
      <c r="Q106" s="11" t="s">
        <v>188</v>
      </c>
      <c r="R106" s="38" t="s">
        <v>223</v>
      </c>
      <c r="S106" s="11">
        <v>2021</v>
      </c>
      <c r="T106" s="84" t="s">
        <v>459</v>
      </c>
      <c r="U106" s="105" t="s">
        <v>226</v>
      </c>
      <c r="V106" s="33" t="s">
        <v>101</v>
      </c>
      <c r="W106" s="91"/>
      <c r="X106" s="112">
        <f t="shared" si="30"/>
        <v>-12.4</v>
      </c>
      <c r="Y106" s="112" t="e">
        <f t="shared" si="31"/>
        <v>#N/A</v>
      </c>
      <c r="Z106" s="11" t="e">
        <f t="shared" si="32"/>
        <v>#N/A</v>
      </c>
      <c r="AA106" s="11" t="e">
        <f t="shared" si="33"/>
        <v>#N/A</v>
      </c>
      <c r="AB106" s="11" t="e">
        <f t="shared" si="34"/>
        <v>#N/A</v>
      </c>
      <c r="AC106" s="11" t="e">
        <f t="shared" si="35"/>
        <v>#N/A</v>
      </c>
      <c r="AD106" s="11" t="e">
        <f t="shared" si="36"/>
        <v>#N/A</v>
      </c>
      <c r="AE106" s="11" t="e">
        <f t="shared" si="37"/>
        <v>#N/A</v>
      </c>
      <c r="AF106" s="11" t="e">
        <f t="shared" si="38"/>
        <v>#N/A</v>
      </c>
      <c r="AG106" s="11" t="e">
        <f t="shared" si="39"/>
        <v>#N/A</v>
      </c>
      <c r="AH106" s="11" t="e">
        <f t="shared" si="40"/>
        <v>#N/A</v>
      </c>
      <c r="AI106" s="11" t="e">
        <f t="shared" si="41"/>
        <v>#N/A</v>
      </c>
      <c r="AJ106" s="11" t="e">
        <f t="shared" si="42"/>
        <v>#N/A</v>
      </c>
      <c r="AK106" s="11" t="e">
        <f t="shared" si="43"/>
        <v>#N/A</v>
      </c>
      <c r="AL106" s="11" t="e">
        <f t="shared" si="44"/>
        <v>#N/A</v>
      </c>
      <c r="AM106" s="11">
        <f t="shared" si="45"/>
        <v>-12.4</v>
      </c>
      <c r="AN106" s="11" t="e">
        <f t="shared" si="46"/>
        <v>#N/A</v>
      </c>
      <c r="AO106" s="11" t="e">
        <f t="shared" si="47"/>
        <v>#N/A</v>
      </c>
      <c r="AP106" s="11" t="e">
        <f t="shared" si="48"/>
        <v>#N/A</v>
      </c>
      <c r="AQ106" s="11" t="e">
        <f t="shared" si="49"/>
        <v>#N/A</v>
      </c>
      <c r="AR106" s="11" t="e">
        <f t="shared" si="50"/>
        <v>#N/A</v>
      </c>
      <c r="AS106" s="11" t="e">
        <f t="shared" si="51"/>
        <v>#N/A</v>
      </c>
      <c r="AT106" s="11" t="e">
        <f t="shared" si="52"/>
        <v>#N/A</v>
      </c>
      <c r="AU106" s="11" t="e">
        <f t="shared" si="53"/>
        <v>#N/A</v>
      </c>
      <c r="AV106" s="11" t="e">
        <f t="shared" si="54"/>
        <v>#N/A</v>
      </c>
      <c r="AW106" s="11" t="e">
        <f t="shared" si="55"/>
        <v>#N/A</v>
      </c>
      <c r="AX106" s="11"/>
      <c r="AY106" t="s">
        <v>478</v>
      </c>
    </row>
    <row r="107" spans="1:51" x14ac:dyDescent="0.45">
      <c r="A107" s="73">
        <v>45</v>
      </c>
      <c r="B107" s="41" t="s">
        <v>426</v>
      </c>
      <c r="C107" s="11">
        <v>195.5</v>
      </c>
      <c r="D107" s="11">
        <v>1</v>
      </c>
      <c r="E107" s="11">
        <v>180</v>
      </c>
      <c r="F107" s="11">
        <v>-4</v>
      </c>
      <c r="G107" s="83" t="e">
        <f>NA()</f>
        <v>#N/A</v>
      </c>
      <c r="H107" s="83" t="e">
        <f>NA()</f>
        <v>#N/A</v>
      </c>
      <c r="I107" s="20" t="e">
        <f>NA()</f>
        <v>#N/A</v>
      </c>
      <c r="J107" s="62">
        <v>1.6</v>
      </c>
      <c r="K107" s="11">
        <v>19</v>
      </c>
      <c r="L107" s="20" t="e">
        <f>NA()</f>
        <v>#N/A</v>
      </c>
      <c r="M107" s="11">
        <v>6.3E-3</v>
      </c>
      <c r="N107" s="11">
        <v>0.21</v>
      </c>
      <c r="O107" s="20" t="e">
        <f>NA()</f>
        <v>#N/A</v>
      </c>
      <c r="P107" s="20" t="e">
        <f>NA()</f>
        <v>#N/A</v>
      </c>
      <c r="Q107" s="11" t="s">
        <v>188</v>
      </c>
      <c r="R107" s="38" t="s">
        <v>223</v>
      </c>
      <c r="S107" s="11">
        <v>2021</v>
      </c>
      <c r="T107" s="84" t="s">
        <v>459</v>
      </c>
      <c r="U107" s="105" t="s">
        <v>227</v>
      </c>
      <c r="V107" s="33" t="s">
        <v>101</v>
      </c>
      <c r="W107" s="91"/>
      <c r="X107" s="112">
        <f t="shared" si="30"/>
        <v>1.6</v>
      </c>
      <c r="Y107" s="112" t="e">
        <f t="shared" si="31"/>
        <v>#N/A</v>
      </c>
      <c r="Z107" s="11" t="e">
        <f t="shared" si="32"/>
        <v>#N/A</v>
      </c>
      <c r="AA107" s="11" t="e">
        <f t="shared" si="33"/>
        <v>#N/A</v>
      </c>
      <c r="AB107" s="11" t="e">
        <f t="shared" si="34"/>
        <v>#N/A</v>
      </c>
      <c r="AC107" s="11" t="e">
        <f t="shared" si="35"/>
        <v>#N/A</v>
      </c>
      <c r="AD107" s="11" t="e">
        <f t="shared" si="36"/>
        <v>#N/A</v>
      </c>
      <c r="AE107" s="11" t="e">
        <f t="shared" si="37"/>
        <v>#N/A</v>
      </c>
      <c r="AF107" s="11" t="e">
        <f t="shared" si="38"/>
        <v>#N/A</v>
      </c>
      <c r="AG107" s="11" t="e">
        <f t="shared" si="39"/>
        <v>#N/A</v>
      </c>
      <c r="AH107" s="11" t="e">
        <f t="shared" si="40"/>
        <v>#N/A</v>
      </c>
      <c r="AI107" s="11" t="e">
        <f t="shared" si="41"/>
        <v>#N/A</v>
      </c>
      <c r="AJ107" s="11" t="e">
        <f t="shared" si="42"/>
        <v>#N/A</v>
      </c>
      <c r="AK107" s="11" t="e">
        <f t="shared" si="43"/>
        <v>#N/A</v>
      </c>
      <c r="AL107" s="11" t="e">
        <f t="shared" si="44"/>
        <v>#N/A</v>
      </c>
      <c r="AM107" s="11">
        <f t="shared" si="45"/>
        <v>1.6</v>
      </c>
      <c r="AN107" s="11" t="e">
        <f t="shared" si="46"/>
        <v>#N/A</v>
      </c>
      <c r="AO107" s="11" t="e">
        <f t="shared" si="47"/>
        <v>#N/A</v>
      </c>
      <c r="AP107" s="11" t="e">
        <f t="shared" si="48"/>
        <v>#N/A</v>
      </c>
      <c r="AQ107" s="11" t="e">
        <f t="shared" si="49"/>
        <v>#N/A</v>
      </c>
      <c r="AR107" s="11" t="e">
        <f t="shared" si="50"/>
        <v>#N/A</v>
      </c>
      <c r="AS107" s="11" t="e">
        <f t="shared" si="51"/>
        <v>#N/A</v>
      </c>
      <c r="AT107" s="11" t="e">
        <f t="shared" si="52"/>
        <v>#N/A</v>
      </c>
      <c r="AU107" s="11" t="e">
        <f t="shared" si="53"/>
        <v>#N/A</v>
      </c>
      <c r="AV107" s="11" t="e">
        <f t="shared" si="54"/>
        <v>#N/A</v>
      </c>
      <c r="AW107" s="11" t="e">
        <f t="shared" si="55"/>
        <v>#N/A</v>
      </c>
      <c r="AX107" s="11"/>
      <c r="AY107" t="s">
        <v>478</v>
      </c>
    </row>
    <row r="108" spans="1:51" x14ac:dyDescent="0.45">
      <c r="A108" s="73">
        <v>46</v>
      </c>
      <c r="B108" s="41" t="s">
        <v>427</v>
      </c>
      <c r="C108" s="11">
        <v>140</v>
      </c>
      <c r="D108" s="11">
        <v>1</v>
      </c>
      <c r="E108" s="11">
        <v>138</v>
      </c>
      <c r="F108" s="11">
        <v>0</v>
      </c>
      <c r="G108" s="83" t="e">
        <f>NA()</f>
        <v>#N/A</v>
      </c>
      <c r="H108" s="83" t="e">
        <f>NA()</f>
        <v>#N/A</v>
      </c>
      <c r="I108" s="72">
        <v>12</v>
      </c>
      <c r="J108" s="62">
        <v>-3</v>
      </c>
      <c r="K108" s="20" t="e">
        <f>NA()</f>
        <v>#N/A</v>
      </c>
      <c r="L108" s="20" t="e">
        <f>NA()</f>
        <v>#N/A</v>
      </c>
      <c r="M108" s="11">
        <v>0.26</v>
      </c>
      <c r="N108" s="11">
        <v>0.82500000000000007</v>
      </c>
      <c r="O108" s="20" t="e">
        <f>NA()</f>
        <v>#N/A</v>
      </c>
      <c r="P108" s="20" t="e">
        <f>NA()</f>
        <v>#N/A</v>
      </c>
      <c r="Q108" s="11" t="s">
        <v>188</v>
      </c>
      <c r="R108" s="38" t="s">
        <v>223</v>
      </c>
      <c r="S108" s="11">
        <v>2015</v>
      </c>
      <c r="T108" s="84" t="s">
        <v>460</v>
      </c>
      <c r="U108" s="105" t="s">
        <v>443</v>
      </c>
      <c r="V108" s="33" t="s">
        <v>101</v>
      </c>
      <c r="W108" s="91"/>
      <c r="X108" s="112">
        <f t="shared" si="30"/>
        <v>-3</v>
      </c>
      <c r="Y108" s="112" t="e">
        <f t="shared" si="31"/>
        <v>#N/A</v>
      </c>
      <c r="Z108" s="11" t="e">
        <f t="shared" si="32"/>
        <v>#N/A</v>
      </c>
      <c r="AA108" s="11" t="e">
        <f t="shared" si="33"/>
        <v>#N/A</v>
      </c>
      <c r="AB108" s="11" t="e">
        <f t="shared" si="34"/>
        <v>#N/A</v>
      </c>
      <c r="AC108" s="11" t="e">
        <f t="shared" si="35"/>
        <v>#N/A</v>
      </c>
      <c r="AD108" s="11" t="e">
        <f t="shared" si="36"/>
        <v>#N/A</v>
      </c>
      <c r="AE108" s="11" t="e">
        <f t="shared" si="37"/>
        <v>#N/A</v>
      </c>
      <c r="AF108" s="11" t="e">
        <f t="shared" si="38"/>
        <v>#N/A</v>
      </c>
      <c r="AG108" s="11" t="e">
        <f t="shared" si="39"/>
        <v>#N/A</v>
      </c>
      <c r="AH108" s="11" t="e">
        <f t="shared" si="40"/>
        <v>#N/A</v>
      </c>
      <c r="AI108" s="11" t="e">
        <f t="shared" si="41"/>
        <v>#N/A</v>
      </c>
      <c r="AJ108" s="11" t="e">
        <f t="shared" si="42"/>
        <v>#N/A</v>
      </c>
      <c r="AK108" s="11" t="e">
        <f t="shared" si="43"/>
        <v>#N/A</v>
      </c>
      <c r="AL108" s="11" t="e">
        <f t="shared" si="44"/>
        <v>#N/A</v>
      </c>
      <c r="AM108" s="11">
        <f t="shared" si="45"/>
        <v>-3</v>
      </c>
      <c r="AN108" s="11" t="e">
        <f t="shared" si="46"/>
        <v>#N/A</v>
      </c>
      <c r="AO108" s="11" t="e">
        <f t="shared" si="47"/>
        <v>#N/A</v>
      </c>
      <c r="AP108" s="11" t="e">
        <f t="shared" si="48"/>
        <v>#N/A</v>
      </c>
      <c r="AQ108" s="11" t="e">
        <f t="shared" si="49"/>
        <v>#N/A</v>
      </c>
      <c r="AR108" s="11" t="e">
        <f t="shared" si="50"/>
        <v>#N/A</v>
      </c>
      <c r="AS108" s="11" t="e">
        <f t="shared" si="51"/>
        <v>#N/A</v>
      </c>
      <c r="AT108" s="11" t="e">
        <f t="shared" si="52"/>
        <v>#N/A</v>
      </c>
      <c r="AU108" s="11" t="e">
        <f t="shared" si="53"/>
        <v>#N/A</v>
      </c>
      <c r="AV108" s="11" t="e">
        <f t="shared" si="54"/>
        <v>#N/A</v>
      </c>
      <c r="AW108" s="11" t="e">
        <f t="shared" si="55"/>
        <v>#N/A</v>
      </c>
      <c r="AX108" s="11"/>
      <c r="AY108" t="s">
        <v>479</v>
      </c>
    </row>
    <row r="109" spans="1:51" x14ac:dyDescent="0.45">
      <c r="A109" s="73">
        <v>46</v>
      </c>
      <c r="B109" s="41" t="s">
        <v>428</v>
      </c>
      <c r="C109" s="11">
        <v>140</v>
      </c>
      <c r="D109" s="11">
        <v>2</v>
      </c>
      <c r="E109" s="11">
        <v>69</v>
      </c>
      <c r="F109" s="11">
        <v>-1</v>
      </c>
      <c r="G109" s="83" t="e">
        <f>NA()</f>
        <v>#N/A</v>
      </c>
      <c r="H109" s="83" t="e">
        <f>NA()</f>
        <v>#N/A</v>
      </c>
      <c r="I109" s="72">
        <v>13.5</v>
      </c>
      <c r="J109" s="62">
        <v>-1</v>
      </c>
      <c r="K109" s="20" t="e">
        <f>NA()</f>
        <v>#N/A</v>
      </c>
      <c r="L109" s="20" t="e">
        <f>NA()</f>
        <v>#N/A</v>
      </c>
      <c r="M109" s="11">
        <v>0.26200000000000001</v>
      </c>
      <c r="N109" s="11">
        <v>0.82500000000000007</v>
      </c>
      <c r="O109" s="20" t="e">
        <f>NA()</f>
        <v>#N/A</v>
      </c>
      <c r="P109" s="20" t="e">
        <f>NA()</f>
        <v>#N/A</v>
      </c>
      <c r="Q109" s="11" t="s">
        <v>188</v>
      </c>
      <c r="R109" s="38" t="s">
        <v>223</v>
      </c>
      <c r="S109" s="11">
        <v>2015</v>
      </c>
      <c r="T109" s="84" t="s">
        <v>460</v>
      </c>
      <c r="U109" s="105" t="s">
        <v>443</v>
      </c>
      <c r="V109" s="33" t="s">
        <v>101</v>
      </c>
      <c r="W109" s="91"/>
      <c r="X109" s="112">
        <f t="shared" si="30"/>
        <v>-1</v>
      </c>
      <c r="Y109" s="112" t="e">
        <f t="shared" si="31"/>
        <v>#N/A</v>
      </c>
      <c r="Z109" s="11" t="e">
        <f t="shared" si="32"/>
        <v>#N/A</v>
      </c>
      <c r="AA109" s="11" t="e">
        <f t="shared" si="33"/>
        <v>#N/A</v>
      </c>
      <c r="AB109" s="11" t="e">
        <f t="shared" si="34"/>
        <v>#N/A</v>
      </c>
      <c r="AC109" s="11" t="e">
        <f t="shared" si="35"/>
        <v>#N/A</v>
      </c>
      <c r="AD109" s="11" t="e">
        <f t="shared" si="36"/>
        <v>#N/A</v>
      </c>
      <c r="AE109" s="11" t="e">
        <f t="shared" si="37"/>
        <v>#N/A</v>
      </c>
      <c r="AF109" s="11" t="e">
        <f t="shared" si="38"/>
        <v>#N/A</v>
      </c>
      <c r="AG109" s="11" t="e">
        <f t="shared" si="39"/>
        <v>#N/A</v>
      </c>
      <c r="AH109" s="11" t="e">
        <f t="shared" si="40"/>
        <v>#N/A</v>
      </c>
      <c r="AI109" s="11" t="e">
        <f t="shared" si="41"/>
        <v>#N/A</v>
      </c>
      <c r="AJ109" s="11" t="e">
        <f t="shared" si="42"/>
        <v>#N/A</v>
      </c>
      <c r="AK109" s="11" t="e">
        <f t="shared" si="43"/>
        <v>#N/A</v>
      </c>
      <c r="AL109" s="11" t="e">
        <f t="shared" si="44"/>
        <v>#N/A</v>
      </c>
      <c r="AM109" s="11">
        <f t="shared" si="45"/>
        <v>-1</v>
      </c>
      <c r="AN109" s="11" t="e">
        <f t="shared" si="46"/>
        <v>#N/A</v>
      </c>
      <c r="AO109" s="11" t="e">
        <f t="shared" si="47"/>
        <v>#N/A</v>
      </c>
      <c r="AP109" s="11" t="e">
        <f t="shared" si="48"/>
        <v>#N/A</v>
      </c>
      <c r="AQ109" s="11" t="e">
        <f t="shared" si="49"/>
        <v>#N/A</v>
      </c>
      <c r="AR109" s="11" t="e">
        <f t="shared" si="50"/>
        <v>#N/A</v>
      </c>
      <c r="AS109" s="11" t="e">
        <f t="shared" si="51"/>
        <v>#N/A</v>
      </c>
      <c r="AT109" s="11" t="e">
        <f t="shared" si="52"/>
        <v>#N/A</v>
      </c>
      <c r="AU109" s="11" t="e">
        <f t="shared" si="53"/>
        <v>#N/A</v>
      </c>
      <c r="AV109" s="11" t="e">
        <f t="shared" si="54"/>
        <v>#N/A</v>
      </c>
      <c r="AW109" s="11" t="e">
        <f t="shared" si="55"/>
        <v>#N/A</v>
      </c>
      <c r="AX109" s="11"/>
      <c r="AY109" t="s">
        <v>479</v>
      </c>
    </row>
    <row r="110" spans="1:51" x14ac:dyDescent="0.45">
      <c r="A110" s="73">
        <v>46</v>
      </c>
      <c r="B110" s="41" t="s">
        <v>429</v>
      </c>
      <c r="C110" s="11">
        <v>140</v>
      </c>
      <c r="D110" s="11">
        <v>3</v>
      </c>
      <c r="E110" s="11">
        <v>46</v>
      </c>
      <c r="F110" s="11">
        <v>5</v>
      </c>
      <c r="G110" s="83" t="e">
        <f>NA()</f>
        <v>#N/A</v>
      </c>
      <c r="H110" s="83" t="e">
        <f>NA()</f>
        <v>#N/A</v>
      </c>
      <c r="I110" s="72">
        <v>18.5</v>
      </c>
      <c r="J110" s="62">
        <v>-5</v>
      </c>
      <c r="K110" s="20" t="e">
        <f>NA()</f>
        <v>#N/A</v>
      </c>
      <c r="L110" s="20" t="e">
        <f>NA()</f>
        <v>#N/A</v>
      </c>
      <c r="M110" s="11">
        <v>0.28499999999999998</v>
      </c>
      <c r="N110" s="11">
        <v>0.82500000000000007</v>
      </c>
      <c r="O110" s="20" t="e">
        <f>NA()</f>
        <v>#N/A</v>
      </c>
      <c r="P110" s="20" t="e">
        <f>NA()</f>
        <v>#N/A</v>
      </c>
      <c r="Q110" s="11" t="s">
        <v>188</v>
      </c>
      <c r="R110" s="38" t="s">
        <v>223</v>
      </c>
      <c r="S110" s="11">
        <v>2015</v>
      </c>
      <c r="T110" s="84" t="s">
        <v>460</v>
      </c>
      <c r="U110" s="105" t="s">
        <v>443</v>
      </c>
      <c r="V110" s="33" t="s">
        <v>101</v>
      </c>
      <c r="W110" s="91"/>
      <c r="X110" s="112">
        <f t="shared" si="30"/>
        <v>-5</v>
      </c>
      <c r="Y110" s="112" t="e">
        <f t="shared" si="31"/>
        <v>#N/A</v>
      </c>
      <c r="Z110" s="11" t="e">
        <f t="shared" si="32"/>
        <v>#N/A</v>
      </c>
      <c r="AA110" s="11" t="e">
        <f t="shared" si="33"/>
        <v>#N/A</v>
      </c>
      <c r="AB110" s="11" t="e">
        <f t="shared" si="34"/>
        <v>#N/A</v>
      </c>
      <c r="AC110" s="11" t="e">
        <f t="shared" si="35"/>
        <v>#N/A</v>
      </c>
      <c r="AD110" s="11" t="e">
        <f t="shared" si="36"/>
        <v>#N/A</v>
      </c>
      <c r="AE110" s="11" t="e">
        <f t="shared" si="37"/>
        <v>#N/A</v>
      </c>
      <c r="AF110" s="11" t="e">
        <f t="shared" si="38"/>
        <v>#N/A</v>
      </c>
      <c r="AG110" s="11" t="e">
        <f t="shared" si="39"/>
        <v>#N/A</v>
      </c>
      <c r="AH110" s="11" t="e">
        <f t="shared" si="40"/>
        <v>#N/A</v>
      </c>
      <c r="AI110" s="11" t="e">
        <f t="shared" si="41"/>
        <v>#N/A</v>
      </c>
      <c r="AJ110" s="11" t="e">
        <f t="shared" si="42"/>
        <v>#N/A</v>
      </c>
      <c r="AK110" s="11" t="e">
        <f t="shared" si="43"/>
        <v>#N/A</v>
      </c>
      <c r="AL110" s="11" t="e">
        <f t="shared" si="44"/>
        <v>#N/A</v>
      </c>
      <c r="AM110" s="11">
        <f t="shared" si="45"/>
        <v>-5</v>
      </c>
      <c r="AN110" s="11" t="e">
        <f t="shared" si="46"/>
        <v>#N/A</v>
      </c>
      <c r="AO110" s="11" t="e">
        <f t="shared" si="47"/>
        <v>#N/A</v>
      </c>
      <c r="AP110" s="11" t="e">
        <f t="shared" si="48"/>
        <v>#N/A</v>
      </c>
      <c r="AQ110" s="11" t="e">
        <f t="shared" si="49"/>
        <v>#N/A</v>
      </c>
      <c r="AR110" s="11" t="e">
        <f t="shared" si="50"/>
        <v>#N/A</v>
      </c>
      <c r="AS110" s="11" t="e">
        <f t="shared" si="51"/>
        <v>#N/A</v>
      </c>
      <c r="AT110" s="11" t="e">
        <f t="shared" si="52"/>
        <v>#N/A</v>
      </c>
      <c r="AU110" s="11" t="e">
        <f t="shared" si="53"/>
        <v>#N/A</v>
      </c>
      <c r="AV110" s="11" t="e">
        <f t="shared" si="54"/>
        <v>#N/A</v>
      </c>
      <c r="AW110" s="11" t="e">
        <f t="shared" si="55"/>
        <v>#N/A</v>
      </c>
      <c r="AX110" s="11"/>
      <c r="AY110" t="s">
        <v>479</v>
      </c>
    </row>
    <row r="111" spans="1:51" x14ac:dyDescent="0.45">
      <c r="A111" s="73">
        <v>46</v>
      </c>
      <c r="B111" s="41" t="s">
        <v>430</v>
      </c>
      <c r="C111" s="11">
        <v>140</v>
      </c>
      <c r="D111" s="11">
        <v>4</v>
      </c>
      <c r="E111" s="11">
        <v>34.5</v>
      </c>
      <c r="F111" s="11">
        <v>6</v>
      </c>
      <c r="G111" s="83" t="e">
        <f>NA()</f>
        <v>#N/A</v>
      </c>
      <c r="H111" s="83" t="e">
        <f>NA()</f>
        <v>#N/A</v>
      </c>
      <c r="I111" s="72">
        <v>19</v>
      </c>
      <c r="J111" s="62">
        <v>-4</v>
      </c>
      <c r="K111" s="20" t="e">
        <f>NA()</f>
        <v>#N/A</v>
      </c>
      <c r="L111" s="20" t="e">
        <f>NA()</f>
        <v>#N/A</v>
      </c>
      <c r="M111" s="11">
        <v>0.28999999999999998</v>
      </c>
      <c r="N111" s="11">
        <v>0.82500000000000007</v>
      </c>
      <c r="O111" s="20" t="e">
        <f>NA()</f>
        <v>#N/A</v>
      </c>
      <c r="P111" s="20" t="e">
        <f>NA()</f>
        <v>#N/A</v>
      </c>
      <c r="Q111" s="11" t="s">
        <v>188</v>
      </c>
      <c r="R111" s="38" t="s">
        <v>223</v>
      </c>
      <c r="S111" s="11">
        <v>2015</v>
      </c>
      <c r="T111" s="84" t="s">
        <v>460</v>
      </c>
      <c r="U111" s="105" t="s">
        <v>443</v>
      </c>
      <c r="V111" s="33" t="s">
        <v>101</v>
      </c>
      <c r="W111" s="91"/>
      <c r="X111" s="112">
        <f t="shared" si="30"/>
        <v>-4</v>
      </c>
      <c r="Y111" s="112" t="e">
        <f t="shared" si="31"/>
        <v>#N/A</v>
      </c>
      <c r="Z111" s="11" t="e">
        <f t="shared" si="32"/>
        <v>#N/A</v>
      </c>
      <c r="AA111" s="11" t="e">
        <f t="shared" si="33"/>
        <v>#N/A</v>
      </c>
      <c r="AB111" s="11" t="e">
        <f t="shared" si="34"/>
        <v>#N/A</v>
      </c>
      <c r="AC111" s="11" t="e">
        <f t="shared" si="35"/>
        <v>#N/A</v>
      </c>
      <c r="AD111" s="11" t="e">
        <f t="shared" si="36"/>
        <v>#N/A</v>
      </c>
      <c r="AE111" s="11" t="e">
        <f t="shared" si="37"/>
        <v>#N/A</v>
      </c>
      <c r="AF111" s="11" t="e">
        <f t="shared" si="38"/>
        <v>#N/A</v>
      </c>
      <c r="AG111" s="11" t="e">
        <f t="shared" si="39"/>
        <v>#N/A</v>
      </c>
      <c r="AH111" s="11" t="e">
        <f t="shared" si="40"/>
        <v>#N/A</v>
      </c>
      <c r="AI111" s="11" t="e">
        <f t="shared" si="41"/>
        <v>#N/A</v>
      </c>
      <c r="AJ111" s="11" t="e">
        <f t="shared" si="42"/>
        <v>#N/A</v>
      </c>
      <c r="AK111" s="11" t="e">
        <f t="shared" si="43"/>
        <v>#N/A</v>
      </c>
      <c r="AL111" s="11" t="e">
        <f t="shared" si="44"/>
        <v>#N/A</v>
      </c>
      <c r="AM111" s="11">
        <f t="shared" si="45"/>
        <v>-4</v>
      </c>
      <c r="AN111" s="11" t="e">
        <f t="shared" si="46"/>
        <v>#N/A</v>
      </c>
      <c r="AO111" s="11" t="e">
        <f t="shared" si="47"/>
        <v>#N/A</v>
      </c>
      <c r="AP111" s="11" t="e">
        <f t="shared" si="48"/>
        <v>#N/A</v>
      </c>
      <c r="AQ111" s="11" t="e">
        <f t="shared" si="49"/>
        <v>#N/A</v>
      </c>
      <c r="AR111" s="11" t="e">
        <f t="shared" si="50"/>
        <v>#N/A</v>
      </c>
      <c r="AS111" s="11" t="e">
        <f t="shared" si="51"/>
        <v>#N/A</v>
      </c>
      <c r="AT111" s="11" t="e">
        <f t="shared" si="52"/>
        <v>#N/A</v>
      </c>
      <c r="AU111" s="11" t="e">
        <f t="shared" si="53"/>
        <v>#N/A</v>
      </c>
      <c r="AV111" s="11" t="e">
        <f t="shared" si="54"/>
        <v>#N/A</v>
      </c>
      <c r="AW111" s="11" t="e">
        <f t="shared" si="55"/>
        <v>#N/A</v>
      </c>
      <c r="AX111" s="11"/>
      <c r="AY111" t="s">
        <v>479</v>
      </c>
    </row>
    <row r="112" spans="1:51" x14ac:dyDescent="0.45">
      <c r="A112" s="73">
        <v>47</v>
      </c>
      <c r="B112" s="41" t="s">
        <v>431</v>
      </c>
      <c r="C112" s="11">
        <v>140</v>
      </c>
      <c r="D112" s="11">
        <v>1</v>
      </c>
      <c r="E112" s="11">
        <v>140</v>
      </c>
      <c r="F112" s="11">
        <v>0</v>
      </c>
      <c r="G112" s="83" t="e">
        <f>NA()</f>
        <v>#N/A</v>
      </c>
      <c r="H112" s="83" t="e">
        <f>NA()</f>
        <v>#N/A</v>
      </c>
      <c r="I112" s="72">
        <v>12.75</v>
      </c>
      <c r="J112" s="62">
        <v>14</v>
      </c>
      <c r="K112" s="20" t="e">
        <f>NA()</f>
        <v>#N/A</v>
      </c>
      <c r="L112" s="11">
        <v>-16</v>
      </c>
      <c r="M112" s="11">
        <v>7.3999999999999996E-2</v>
      </c>
      <c r="N112" s="11">
        <v>0.24640000000000004</v>
      </c>
      <c r="O112" s="20" t="e">
        <f>NA()</f>
        <v>#N/A</v>
      </c>
      <c r="P112" s="20" t="e">
        <f>NA()</f>
        <v>#N/A</v>
      </c>
      <c r="Q112" s="11" t="s">
        <v>188</v>
      </c>
      <c r="R112" s="38" t="s">
        <v>223</v>
      </c>
      <c r="S112" s="11">
        <v>2015</v>
      </c>
      <c r="T112" s="84" t="s">
        <v>109</v>
      </c>
      <c r="U112" s="105" t="s">
        <v>228</v>
      </c>
      <c r="V112" s="33" t="s">
        <v>101</v>
      </c>
      <c r="W112" s="91"/>
      <c r="X112" s="112">
        <f t="shared" si="30"/>
        <v>14</v>
      </c>
      <c r="Y112" s="112" t="e">
        <f t="shared" si="31"/>
        <v>#N/A</v>
      </c>
      <c r="Z112" s="11" t="e">
        <f t="shared" si="32"/>
        <v>#N/A</v>
      </c>
      <c r="AA112" s="11" t="e">
        <f t="shared" si="33"/>
        <v>#N/A</v>
      </c>
      <c r="AB112" s="11" t="e">
        <f t="shared" si="34"/>
        <v>#N/A</v>
      </c>
      <c r="AC112" s="11" t="e">
        <f t="shared" si="35"/>
        <v>#N/A</v>
      </c>
      <c r="AD112" s="11" t="e">
        <f t="shared" si="36"/>
        <v>#N/A</v>
      </c>
      <c r="AE112" s="11" t="e">
        <f t="shared" si="37"/>
        <v>#N/A</v>
      </c>
      <c r="AF112" s="11" t="e">
        <f t="shared" si="38"/>
        <v>#N/A</v>
      </c>
      <c r="AG112" s="11" t="e">
        <f t="shared" si="39"/>
        <v>#N/A</v>
      </c>
      <c r="AH112" s="11" t="e">
        <f t="shared" si="40"/>
        <v>#N/A</v>
      </c>
      <c r="AI112" s="11" t="e">
        <f t="shared" si="41"/>
        <v>#N/A</v>
      </c>
      <c r="AJ112" s="11" t="e">
        <f t="shared" si="42"/>
        <v>#N/A</v>
      </c>
      <c r="AK112" s="11" t="e">
        <f t="shared" si="43"/>
        <v>#N/A</v>
      </c>
      <c r="AL112" s="11" t="e">
        <f t="shared" si="44"/>
        <v>#N/A</v>
      </c>
      <c r="AM112" s="11">
        <f t="shared" si="45"/>
        <v>14</v>
      </c>
      <c r="AN112" s="11" t="e">
        <f t="shared" si="46"/>
        <v>#N/A</v>
      </c>
      <c r="AO112" s="11" t="e">
        <f t="shared" si="47"/>
        <v>#N/A</v>
      </c>
      <c r="AP112" s="11" t="e">
        <f t="shared" si="48"/>
        <v>#N/A</v>
      </c>
      <c r="AQ112" s="11" t="e">
        <f t="shared" si="49"/>
        <v>#N/A</v>
      </c>
      <c r="AR112" s="11" t="e">
        <f t="shared" si="50"/>
        <v>#N/A</v>
      </c>
      <c r="AS112" s="11" t="e">
        <f t="shared" si="51"/>
        <v>#N/A</v>
      </c>
      <c r="AT112" s="11" t="e">
        <f t="shared" si="52"/>
        <v>#N/A</v>
      </c>
      <c r="AU112" s="11" t="e">
        <f t="shared" si="53"/>
        <v>#N/A</v>
      </c>
      <c r="AV112" s="11" t="e">
        <f t="shared" si="54"/>
        <v>#N/A</v>
      </c>
      <c r="AW112" s="11" t="e">
        <f t="shared" si="55"/>
        <v>#N/A</v>
      </c>
      <c r="AX112" s="11"/>
      <c r="AY112" t="s">
        <v>480</v>
      </c>
    </row>
    <row r="113" spans="1:52" x14ac:dyDescent="0.45">
      <c r="A113" s="73">
        <v>48</v>
      </c>
      <c r="B113" s="41" t="s">
        <v>432</v>
      </c>
      <c r="C113" s="11">
        <v>143</v>
      </c>
      <c r="D113" s="11">
        <v>1</v>
      </c>
      <c r="E113" s="11">
        <v>140</v>
      </c>
      <c r="F113" s="11">
        <v>3</v>
      </c>
      <c r="G113" s="83" t="e">
        <f>NA()</f>
        <v>#N/A</v>
      </c>
      <c r="H113" s="83" t="e">
        <f>NA()</f>
        <v>#N/A</v>
      </c>
      <c r="I113" s="72">
        <v>13</v>
      </c>
      <c r="J113" s="62">
        <v>15</v>
      </c>
      <c r="K113" s="11">
        <v>18</v>
      </c>
      <c r="L113" s="20" t="e">
        <f>NA()</f>
        <v>#N/A</v>
      </c>
      <c r="M113" s="20" t="e">
        <f>NA()</f>
        <v>#N/A</v>
      </c>
      <c r="N113" s="20" t="e">
        <f>NA()</f>
        <v>#N/A</v>
      </c>
      <c r="O113" s="20" t="e">
        <f>NA()</f>
        <v>#N/A</v>
      </c>
      <c r="P113" s="20" t="e">
        <f>NA()</f>
        <v>#N/A</v>
      </c>
      <c r="Q113" s="11" t="s">
        <v>176</v>
      </c>
      <c r="R113" s="38" t="s">
        <v>223</v>
      </c>
      <c r="S113" s="11">
        <v>2018</v>
      </c>
      <c r="T113" s="84" t="s">
        <v>109</v>
      </c>
      <c r="U113" s="72" t="s">
        <v>229</v>
      </c>
      <c r="V113" s="32" t="s">
        <v>116</v>
      </c>
      <c r="W113" s="91"/>
      <c r="X113" s="112">
        <f t="shared" si="30"/>
        <v>15</v>
      </c>
      <c r="Y113" s="112" t="e">
        <f t="shared" si="31"/>
        <v>#N/A</v>
      </c>
      <c r="Z113" s="11" t="e">
        <f t="shared" si="32"/>
        <v>#N/A</v>
      </c>
      <c r="AA113" s="11" t="e">
        <f t="shared" si="33"/>
        <v>#N/A</v>
      </c>
      <c r="AB113" s="11" t="e">
        <f t="shared" si="34"/>
        <v>#N/A</v>
      </c>
      <c r="AC113" s="11" t="e">
        <f t="shared" si="35"/>
        <v>#N/A</v>
      </c>
      <c r="AD113" s="11" t="e">
        <f t="shared" si="36"/>
        <v>#N/A</v>
      </c>
      <c r="AE113" s="11" t="e">
        <f t="shared" si="37"/>
        <v>#N/A</v>
      </c>
      <c r="AF113" s="11" t="e">
        <f t="shared" si="38"/>
        <v>#N/A</v>
      </c>
      <c r="AG113" s="11" t="e">
        <f t="shared" si="39"/>
        <v>#N/A</v>
      </c>
      <c r="AH113" s="11" t="e">
        <f t="shared" si="40"/>
        <v>#N/A</v>
      </c>
      <c r="AI113" s="11" t="e">
        <f t="shared" si="41"/>
        <v>#N/A</v>
      </c>
      <c r="AJ113" s="11" t="e">
        <f t="shared" si="42"/>
        <v>#N/A</v>
      </c>
      <c r="AK113" s="11" t="e">
        <f t="shared" si="43"/>
        <v>#N/A</v>
      </c>
      <c r="AL113" s="11" t="e">
        <f t="shared" si="44"/>
        <v>#N/A</v>
      </c>
      <c r="AM113" s="11">
        <f t="shared" si="45"/>
        <v>15</v>
      </c>
      <c r="AN113" s="11" t="e">
        <f t="shared" si="46"/>
        <v>#N/A</v>
      </c>
      <c r="AO113" s="11" t="e">
        <f t="shared" si="47"/>
        <v>#N/A</v>
      </c>
      <c r="AP113" s="11" t="e">
        <f t="shared" si="48"/>
        <v>#N/A</v>
      </c>
      <c r="AQ113" s="11" t="e">
        <f t="shared" si="49"/>
        <v>#N/A</v>
      </c>
      <c r="AR113" s="11" t="e">
        <f t="shared" si="50"/>
        <v>#N/A</v>
      </c>
      <c r="AS113" s="11" t="e">
        <f t="shared" si="51"/>
        <v>#N/A</v>
      </c>
      <c r="AT113" s="11" t="e">
        <f t="shared" si="52"/>
        <v>#N/A</v>
      </c>
      <c r="AU113" s="11" t="e">
        <f t="shared" si="53"/>
        <v>#N/A</v>
      </c>
      <c r="AV113" s="11" t="e">
        <f t="shared" si="54"/>
        <v>#N/A</v>
      </c>
      <c r="AW113" s="11" t="e">
        <f t="shared" si="55"/>
        <v>#N/A</v>
      </c>
      <c r="AX113" s="11"/>
      <c r="AY113" t="s">
        <v>482</v>
      </c>
    </row>
    <row r="114" spans="1:52" x14ac:dyDescent="0.45">
      <c r="A114" s="39">
        <v>49</v>
      </c>
      <c r="B114" s="11">
        <v>77</v>
      </c>
      <c r="C114" s="11">
        <v>77</v>
      </c>
      <c r="D114" s="11">
        <v>1</v>
      </c>
      <c r="E114" s="11">
        <v>38.5</v>
      </c>
      <c r="F114" s="11">
        <v>10</v>
      </c>
      <c r="G114" s="83" t="e">
        <f>NA()</f>
        <v>#N/A</v>
      </c>
      <c r="H114" s="83" t="e">
        <f>NA()</f>
        <v>#N/A</v>
      </c>
      <c r="I114" s="20" t="e">
        <f>NA()</f>
        <v>#N/A</v>
      </c>
      <c r="J114" s="62">
        <v>11</v>
      </c>
      <c r="K114" s="20" t="e">
        <f>NA()</f>
        <v>#N/A</v>
      </c>
      <c r="L114" s="20" t="e">
        <f>NA()</f>
        <v>#N/A</v>
      </c>
      <c r="M114" s="20" t="e">
        <f>NA()</f>
        <v>#N/A</v>
      </c>
      <c r="N114" s="11">
        <v>5</v>
      </c>
      <c r="O114" s="20" t="e">
        <f>NA()</f>
        <v>#N/A</v>
      </c>
      <c r="P114" s="20" t="e">
        <f>NA()</f>
        <v>#N/A</v>
      </c>
      <c r="Q114" s="11" t="s">
        <v>225</v>
      </c>
      <c r="R114" s="39" t="s">
        <v>230</v>
      </c>
      <c r="S114" s="11">
        <v>2011</v>
      </c>
      <c r="T114" s="84" t="s">
        <v>469</v>
      </c>
      <c r="U114" s="72" t="s">
        <v>231</v>
      </c>
      <c r="V114" s="32" t="s">
        <v>116</v>
      </c>
      <c r="W114" s="91"/>
      <c r="X114" s="112">
        <f t="shared" si="30"/>
        <v>11</v>
      </c>
      <c r="Y114" s="112" t="e">
        <f t="shared" si="31"/>
        <v>#N/A</v>
      </c>
      <c r="Z114" s="11" t="e">
        <f t="shared" si="32"/>
        <v>#N/A</v>
      </c>
      <c r="AA114" s="11" t="e">
        <f t="shared" si="33"/>
        <v>#N/A</v>
      </c>
      <c r="AB114" s="11" t="e">
        <f t="shared" si="34"/>
        <v>#N/A</v>
      </c>
      <c r="AC114" s="11" t="e">
        <f t="shared" si="35"/>
        <v>#N/A</v>
      </c>
      <c r="AD114" s="11" t="e">
        <f t="shared" si="36"/>
        <v>#N/A</v>
      </c>
      <c r="AE114" s="11" t="e">
        <f t="shared" si="37"/>
        <v>#N/A</v>
      </c>
      <c r="AF114" s="11" t="e">
        <f t="shared" si="38"/>
        <v>#N/A</v>
      </c>
      <c r="AG114" s="11" t="e">
        <f t="shared" si="39"/>
        <v>#N/A</v>
      </c>
      <c r="AH114" s="11" t="e">
        <f t="shared" si="40"/>
        <v>#N/A</v>
      </c>
      <c r="AI114" s="11" t="e">
        <f t="shared" si="41"/>
        <v>#N/A</v>
      </c>
      <c r="AJ114" s="11" t="e">
        <f t="shared" si="42"/>
        <v>#N/A</v>
      </c>
      <c r="AK114" s="11" t="e">
        <f t="shared" si="43"/>
        <v>#N/A</v>
      </c>
      <c r="AL114" s="11" t="e">
        <f t="shared" si="44"/>
        <v>#N/A</v>
      </c>
      <c r="AM114" s="11" t="e">
        <f t="shared" si="45"/>
        <v>#N/A</v>
      </c>
      <c r="AN114" s="11" t="e">
        <f t="shared" si="46"/>
        <v>#N/A</v>
      </c>
      <c r="AO114" s="11" t="e">
        <f t="shared" si="47"/>
        <v>#N/A</v>
      </c>
      <c r="AP114" s="11" t="e">
        <f t="shared" si="48"/>
        <v>#N/A</v>
      </c>
      <c r="AQ114" s="11" t="e">
        <f t="shared" si="49"/>
        <v>#N/A</v>
      </c>
      <c r="AR114" s="11" t="e">
        <f t="shared" si="50"/>
        <v>#N/A</v>
      </c>
      <c r="AS114" s="11" t="e">
        <f t="shared" si="51"/>
        <v>#N/A</v>
      </c>
      <c r="AT114" s="11" t="e">
        <f t="shared" si="52"/>
        <v>#N/A</v>
      </c>
      <c r="AU114" s="11" t="e">
        <f t="shared" si="53"/>
        <v>#N/A</v>
      </c>
      <c r="AV114" s="11" t="e">
        <f t="shared" si="54"/>
        <v>#N/A</v>
      </c>
      <c r="AW114" s="11" t="e">
        <f t="shared" si="55"/>
        <v>#N/A</v>
      </c>
      <c r="AX114" s="11"/>
    </row>
    <row r="115" spans="1:52" x14ac:dyDescent="0.45">
      <c r="A115" s="39">
        <v>50</v>
      </c>
      <c r="B115" s="11">
        <v>77.400000000000006</v>
      </c>
      <c r="C115" s="11">
        <v>77.400000000000006</v>
      </c>
      <c r="D115" s="11">
        <v>1</v>
      </c>
      <c r="E115" s="11">
        <v>77</v>
      </c>
      <c r="F115" s="11">
        <v>15</v>
      </c>
      <c r="G115" s="83" t="e">
        <f>NA()</f>
        <v>#N/A</v>
      </c>
      <c r="H115" s="83" t="e">
        <f>NA()</f>
        <v>#N/A</v>
      </c>
      <c r="I115" s="20" t="e">
        <f>NA()</f>
        <v>#N/A</v>
      </c>
      <c r="J115" s="62">
        <v>-7.5</v>
      </c>
      <c r="K115" s="20" t="e">
        <f>NA()</f>
        <v>#N/A</v>
      </c>
      <c r="L115" s="20">
        <v>13</v>
      </c>
      <c r="M115" s="20" t="e">
        <f>NA()</f>
        <v>#N/A</v>
      </c>
      <c r="N115" s="11">
        <v>2</v>
      </c>
      <c r="O115" s="20" t="e">
        <f>NA()</f>
        <v>#N/A</v>
      </c>
      <c r="P115" s="20" t="e">
        <f>NA()</f>
        <v>#N/A</v>
      </c>
      <c r="Q115" s="11" t="s">
        <v>225</v>
      </c>
      <c r="R115" s="39" t="s">
        <v>230</v>
      </c>
      <c r="S115" s="11">
        <v>2014</v>
      </c>
      <c r="T115" s="84" t="s">
        <v>459</v>
      </c>
      <c r="U115" s="105" t="s">
        <v>232</v>
      </c>
      <c r="V115" s="33" t="s">
        <v>101</v>
      </c>
      <c r="W115" s="91"/>
      <c r="X115" s="112">
        <f t="shared" si="30"/>
        <v>-7.5</v>
      </c>
      <c r="Y115" s="112" t="e">
        <f t="shared" si="31"/>
        <v>#N/A</v>
      </c>
      <c r="Z115" s="11" t="e">
        <f t="shared" si="32"/>
        <v>#N/A</v>
      </c>
      <c r="AA115" s="11" t="e">
        <f t="shared" si="33"/>
        <v>#N/A</v>
      </c>
      <c r="AB115" s="11" t="e">
        <f t="shared" si="34"/>
        <v>#N/A</v>
      </c>
      <c r="AC115" s="11" t="e">
        <f t="shared" si="35"/>
        <v>#N/A</v>
      </c>
      <c r="AD115" s="11" t="e">
        <f t="shared" si="36"/>
        <v>#N/A</v>
      </c>
      <c r="AE115" s="11" t="e">
        <f t="shared" si="37"/>
        <v>#N/A</v>
      </c>
      <c r="AF115" s="11" t="e">
        <f t="shared" si="38"/>
        <v>#N/A</v>
      </c>
      <c r="AG115" s="11" t="e">
        <f t="shared" si="39"/>
        <v>#N/A</v>
      </c>
      <c r="AH115" s="11" t="e">
        <f t="shared" si="40"/>
        <v>#N/A</v>
      </c>
      <c r="AI115" s="11" t="e">
        <f t="shared" si="41"/>
        <v>#N/A</v>
      </c>
      <c r="AJ115" s="11" t="e">
        <f t="shared" si="42"/>
        <v>#N/A</v>
      </c>
      <c r="AK115" s="11" t="e">
        <f t="shared" si="43"/>
        <v>#N/A</v>
      </c>
      <c r="AL115" s="11" t="e">
        <f t="shared" si="44"/>
        <v>#N/A</v>
      </c>
      <c r="AM115" s="11" t="e">
        <f t="shared" si="45"/>
        <v>#N/A</v>
      </c>
      <c r="AN115" s="11" t="e">
        <f t="shared" si="46"/>
        <v>#N/A</v>
      </c>
      <c r="AO115" s="11" t="e">
        <f t="shared" si="47"/>
        <v>#N/A</v>
      </c>
      <c r="AP115" s="11" t="e">
        <f t="shared" si="48"/>
        <v>#N/A</v>
      </c>
      <c r="AQ115" s="11" t="e">
        <f t="shared" si="49"/>
        <v>#N/A</v>
      </c>
      <c r="AR115" s="11" t="e">
        <f t="shared" si="50"/>
        <v>#N/A</v>
      </c>
      <c r="AS115" s="11" t="e">
        <f t="shared" si="51"/>
        <v>#N/A</v>
      </c>
      <c r="AT115" s="11" t="e">
        <f t="shared" si="52"/>
        <v>#N/A</v>
      </c>
      <c r="AU115" s="11" t="e">
        <f t="shared" si="53"/>
        <v>#N/A</v>
      </c>
      <c r="AV115" s="11" t="e">
        <f t="shared" si="54"/>
        <v>#N/A</v>
      </c>
      <c r="AW115" s="11" t="e">
        <f t="shared" si="55"/>
        <v>#N/A</v>
      </c>
      <c r="AX115" s="11"/>
    </row>
    <row r="116" spans="1:52" x14ac:dyDescent="0.45">
      <c r="A116" s="40">
        <v>51</v>
      </c>
      <c r="B116" s="74" t="s">
        <v>433</v>
      </c>
      <c r="C116" s="41">
        <v>200</v>
      </c>
      <c r="D116" s="41">
        <v>2</v>
      </c>
      <c r="E116" s="83" t="e">
        <f>NA()</f>
        <v>#N/A</v>
      </c>
      <c r="F116" s="41">
        <v>10</v>
      </c>
      <c r="G116" s="83" t="e">
        <f>NA()</f>
        <v>#N/A</v>
      </c>
      <c r="H116" s="83" t="e">
        <f>NA()</f>
        <v>#N/A</v>
      </c>
      <c r="I116" s="83" t="e">
        <f>NA()</f>
        <v>#N/A</v>
      </c>
      <c r="J116" s="41">
        <v>-10</v>
      </c>
      <c r="K116" s="83">
        <v>2</v>
      </c>
      <c r="L116" s="83" t="e">
        <f>NA()</f>
        <v>#N/A</v>
      </c>
      <c r="M116" s="83">
        <v>3.5999999999999997E-2</v>
      </c>
      <c r="N116" s="83">
        <v>1.5</v>
      </c>
      <c r="O116" s="83" t="e">
        <f>NA()</f>
        <v>#N/A</v>
      </c>
      <c r="P116" s="83" t="e">
        <f>NA()</f>
        <v>#N/A</v>
      </c>
      <c r="Q116" s="83" t="s">
        <v>188</v>
      </c>
      <c r="R116" s="65" t="s">
        <v>197</v>
      </c>
      <c r="S116" s="41">
        <v>2007</v>
      </c>
      <c r="T116" s="84" t="s">
        <v>459</v>
      </c>
      <c r="U116" s="106" t="s">
        <v>183</v>
      </c>
      <c r="V116" s="33" t="s">
        <v>101</v>
      </c>
      <c r="W116" s="92"/>
      <c r="X116" s="112">
        <f t="shared" si="30"/>
        <v>-10</v>
      </c>
      <c r="Y116" s="112" t="e">
        <f t="shared" si="31"/>
        <v>#N/A</v>
      </c>
      <c r="Z116" s="11" t="e">
        <f t="shared" si="32"/>
        <v>#N/A</v>
      </c>
      <c r="AA116" s="11" t="e">
        <f t="shared" si="33"/>
        <v>#N/A</v>
      </c>
      <c r="AB116" s="11" t="e">
        <f t="shared" si="34"/>
        <v>#N/A</v>
      </c>
      <c r="AC116" s="11" t="e">
        <f t="shared" si="35"/>
        <v>#N/A</v>
      </c>
      <c r="AD116" s="11" t="e">
        <f t="shared" si="36"/>
        <v>#N/A</v>
      </c>
      <c r="AE116" s="11" t="e">
        <f t="shared" si="37"/>
        <v>#N/A</v>
      </c>
      <c r="AF116" s="11" t="e">
        <f t="shared" si="38"/>
        <v>#N/A</v>
      </c>
      <c r="AG116" s="11" t="e">
        <f t="shared" si="39"/>
        <v>#N/A</v>
      </c>
      <c r="AH116" s="11" t="e">
        <f t="shared" si="40"/>
        <v>#N/A</v>
      </c>
      <c r="AI116" s="11" t="e">
        <f t="shared" si="41"/>
        <v>#N/A</v>
      </c>
      <c r="AJ116" s="11" t="e">
        <f t="shared" si="42"/>
        <v>#N/A</v>
      </c>
      <c r="AK116" s="11" t="e">
        <f t="shared" si="43"/>
        <v>#N/A</v>
      </c>
      <c r="AL116" s="11">
        <f t="shared" si="44"/>
        <v>-10</v>
      </c>
      <c r="AM116" s="11" t="e">
        <f t="shared" si="45"/>
        <v>#N/A</v>
      </c>
      <c r="AN116" s="11" t="e">
        <f t="shared" si="46"/>
        <v>#N/A</v>
      </c>
      <c r="AO116" s="11" t="e">
        <f t="shared" si="47"/>
        <v>#N/A</v>
      </c>
      <c r="AP116" s="11" t="e">
        <f t="shared" si="48"/>
        <v>#N/A</v>
      </c>
      <c r="AQ116" s="11" t="e">
        <f t="shared" si="49"/>
        <v>#N/A</v>
      </c>
      <c r="AR116" s="11" t="e">
        <f t="shared" si="50"/>
        <v>#N/A</v>
      </c>
      <c r="AS116" s="11" t="e">
        <f t="shared" si="51"/>
        <v>#N/A</v>
      </c>
      <c r="AT116" s="11" t="e">
        <f t="shared" si="52"/>
        <v>#N/A</v>
      </c>
      <c r="AU116" s="11" t="e">
        <f t="shared" si="53"/>
        <v>#N/A</v>
      </c>
      <c r="AV116" s="11" t="e">
        <f t="shared" si="54"/>
        <v>#N/A</v>
      </c>
      <c r="AW116" s="11" t="e">
        <f t="shared" si="55"/>
        <v>#N/A</v>
      </c>
      <c r="AX116" s="41"/>
      <c r="AY116" s="43" t="s">
        <v>501</v>
      </c>
    </row>
    <row r="117" spans="1:52" x14ac:dyDescent="0.45">
      <c r="A117" s="40">
        <v>52</v>
      </c>
      <c r="B117" s="74" t="s">
        <v>434</v>
      </c>
      <c r="C117" s="41">
        <v>178</v>
      </c>
      <c r="D117" s="41">
        <v>2</v>
      </c>
      <c r="E117" s="83">
        <v>96</v>
      </c>
      <c r="F117" s="41">
        <v>13</v>
      </c>
      <c r="G117" s="83" t="e">
        <f>NA()</f>
        <v>#N/A</v>
      </c>
      <c r="H117" s="83" t="e">
        <f>NA()</f>
        <v>#N/A</v>
      </c>
      <c r="I117" s="83" t="e">
        <f>NA()</f>
        <v>#N/A</v>
      </c>
      <c r="J117" s="41">
        <v>-15.2</v>
      </c>
      <c r="K117" s="83">
        <v>22</v>
      </c>
      <c r="L117" s="83" t="e">
        <f>NA()</f>
        <v>#N/A</v>
      </c>
      <c r="M117" s="83" t="e">
        <f>NA()</f>
        <v>#N/A</v>
      </c>
      <c r="N117" s="83">
        <v>1.54</v>
      </c>
      <c r="O117" s="83" t="e">
        <f>NA()</f>
        <v>#N/A</v>
      </c>
      <c r="P117" s="83" t="e">
        <f>NA()</f>
        <v>#N/A</v>
      </c>
      <c r="Q117" s="83" t="s">
        <v>386</v>
      </c>
      <c r="R117" s="66" t="s">
        <v>395</v>
      </c>
      <c r="S117" s="41">
        <v>1999</v>
      </c>
      <c r="T117" s="84" t="s">
        <v>459</v>
      </c>
      <c r="U117" s="106" t="s">
        <v>183</v>
      </c>
      <c r="V117" s="33" t="s">
        <v>101</v>
      </c>
      <c r="W117" s="92"/>
      <c r="X117" s="112">
        <f t="shared" si="30"/>
        <v>-15.2</v>
      </c>
      <c r="Y117" s="112" t="e">
        <f t="shared" si="31"/>
        <v>#N/A</v>
      </c>
      <c r="Z117" s="11" t="e">
        <f t="shared" si="32"/>
        <v>#N/A</v>
      </c>
      <c r="AA117" s="11" t="e">
        <f t="shared" si="33"/>
        <v>#N/A</v>
      </c>
      <c r="AB117" s="11" t="e">
        <f t="shared" si="34"/>
        <v>#N/A</v>
      </c>
      <c r="AC117" s="11" t="e">
        <f t="shared" si="35"/>
        <v>#N/A</v>
      </c>
      <c r="AD117" s="11" t="e">
        <f t="shared" si="36"/>
        <v>#N/A</v>
      </c>
      <c r="AE117" s="11" t="e">
        <f t="shared" si="37"/>
        <v>#N/A</v>
      </c>
      <c r="AF117" s="11" t="e">
        <f t="shared" si="38"/>
        <v>#N/A</v>
      </c>
      <c r="AG117" s="11" t="e">
        <f t="shared" si="39"/>
        <v>#N/A</v>
      </c>
      <c r="AH117" s="11" t="e">
        <f t="shared" si="40"/>
        <v>#N/A</v>
      </c>
      <c r="AI117" s="11" t="e">
        <f t="shared" si="41"/>
        <v>#N/A</v>
      </c>
      <c r="AJ117" s="11" t="e">
        <f t="shared" si="42"/>
        <v>#N/A</v>
      </c>
      <c r="AK117" s="11">
        <f t="shared" si="43"/>
        <v>-15.2</v>
      </c>
      <c r="AL117" s="11" t="e">
        <f t="shared" si="44"/>
        <v>#N/A</v>
      </c>
      <c r="AM117" s="11" t="e">
        <f t="shared" si="45"/>
        <v>#N/A</v>
      </c>
      <c r="AN117" s="11" t="e">
        <f t="shared" si="46"/>
        <v>#N/A</v>
      </c>
      <c r="AO117" s="11" t="e">
        <f t="shared" si="47"/>
        <v>#N/A</v>
      </c>
      <c r="AP117" s="11" t="e">
        <f t="shared" si="48"/>
        <v>#N/A</v>
      </c>
      <c r="AQ117" s="11" t="e">
        <f t="shared" si="49"/>
        <v>#N/A</v>
      </c>
      <c r="AR117" s="11" t="e">
        <f t="shared" si="50"/>
        <v>#N/A</v>
      </c>
      <c r="AS117" s="11" t="e">
        <f t="shared" si="51"/>
        <v>#N/A</v>
      </c>
      <c r="AT117" s="11" t="e">
        <f t="shared" si="52"/>
        <v>#N/A</v>
      </c>
      <c r="AU117" s="11" t="e">
        <f t="shared" si="53"/>
        <v>#N/A</v>
      </c>
      <c r="AV117" s="11" t="e">
        <f t="shared" si="54"/>
        <v>#N/A</v>
      </c>
      <c r="AW117" s="11" t="e">
        <f t="shared" si="55"/>
        <v>#N/A</v>
      </c>
      <c r="AX117" s="41"/>
      <c r="AY117" s="43" t="s">
        <v>502</v>
      </c>
    </row>
    <row r="118" spans="1:52" x14ac:dyDescent="0.45">
      <c r="A118" s="40">
        <v>53</v>
      </c>
      <c r="B118" s="74" t="s">
        <v>435</v>
      </c>
      <c r="C118" s="41">
        <v>180</v>
      </c>
      <c r="D118" s="41">
        <v>2</v>
      </c>
      <c r="E118" s="83">
        <v>96</v>
      </c>
      <c r="F118" s="41">
        <v>13</v>
      </c>
      <c r="G118" s="83" t="e">
        <f>NA()</f>
        <v>#N/A</v>
      </c>
      <c r="H118" s="83" t="e">
        <f>NA()</f>
        <v>#N/A</v>
      </c>
      <c r="I118" s="83" t="e">
        <f>NA()</f>
        <v>#N/A</v>
      </c>
      <c r="J118" s="41">
        <v>-16.5</v>
      </c>
      <c r="K118" s="83">
        <v>22</v>
      </c>
      <c r="L118" s="83" t="e">
        <f>NA()</f>
        <v>#N/A</v>
      </c>
      <c r="M118" s="83" t="e">
        <f>NA()</f>
        <v>#N/A</v>
      </c>
      <c r="N118" s="83">
        <v>1.54</v>
      </c>
      <c r="O118" s="83" t="e">
        <f>NA()</f>
        <v>#N/A</v>
      </c>
      <c r="P118" s="83" t="e">
        <f>NA()</f>
        <v>#N/A</v>
      </c>
      <c r="Q118" s="83" t="s">
        <v>386</v>
      </c>
      <c r="R118" s="66" t="s">
        <v>395</v>
      </c>
      <c r="S118" s="41">
        <v>1999</v>
      </c>
      <c r="T118" s="84" t="s">
        <v>459</v>
      </c>
      <c r="U118" s="106" t="s">
        <v>183</v>
      </c>
      <c r="V118" s="33" t="s">
        <v>101</v>
      </c>
      <c r="W118" s="92"/>
      <c r="X118" s="112">
        <f t="shared" si="30"/>
        <v>-16.5</v>
      </c>
      <c r="Y118" s="112" t="e">
        <f t="shared" si="31"/>
        <v>#N/A</v>
      </c>
      <c r="Z118" s="11" t="e">
        <f t="shared" si="32"/>
        <v>#N/A</v>
      </c>
      <c r="AA118" s="11" t="e">
        <f t="shared" si="33"/>
        <v>#N/A</v>
      </c>
      <c r="AB118" s="11" t="e">
        <f t="shared" si="34"/>
        <v>#N/A</v>
      </c>
      <c r="AC118" s="11" t="e">
        <f t="shared" si="35"/>
        <v>#N/A</v>
      </c>
      <c r="AD118" s="11" t="e">
        <f t="shared" si="36"/>
        <v>#N/A</v>
      </c>
      <c r="AE118" s="11" t="e">
        <f t="shared" si="37"/>
        <v>#N/A</v>
      </c>
      <c r="AF118" s="11" t="e">
        <f t="shared" si="38"/>
        <v>#N/A</v>
      </c>
      <c r="AG118" s="11" t="e">
        <f t="shared" si="39"/>
        <v>#N/A</v>
      </c>
      <c r="AH118" s="11" t="e">
        <f t="shared" si="40"/>
        <v>#N/A</v>
      </c>
      <c r="AI118" s="11" t="e">
        <f t="shared" si="41"/>
        <v>#N/A</v>
      </c>
      <c r="AJ118" s="11" t="e">
        <f t="shared" si="42"/>
        <v>#N/A</v>
      </c>
      <c r="AK118" s="11">
        <f t="shared" si="43"/>
        <v>-16.5</v>
      </c>
      <c r="AL118" s="11" t="e">
        <f t="shared" si="44"/>
        <v>#N/A</v>
      </c>
      <c r="AM118" s="11" t="e">
        <f t="shared" si="45"/>
        <v>#N/A</v>
      </c>
      <c r="AN118" s="11" t="e">
        <f t="shared" si="46"/>
        <v>#N/A</v>
      </c>
      <c r="AO118" s="11" t="e">
        <f t="shared" si="47"/>
        <v>#N/A</v>
      </c>
      <c r="AP118" s="11" t="e">
        <f t="shared" si="48"/>
        <v>#N/A</v>
      </c>
      <c r="AQ118" s="11" t="e">
        <f t="shared" si="49"/>
        <v>#N/A</v>
      </c>
      <c r="AR118" s="11" t="e">
        <f t="shared" si="50"/>
        <v>#N/A</v>
      </c>
      <c r="AS118" s="11" t="e">
        <f t="shared" si="51"/>
        <v>#N/A</v>
      </c>
      <c r="AT118" s="11" t="e">
        <f t="shared" si="52"/>
        <v>#N/A</v>
      </c>
      <c r="AU118" s="11" t="e">
        <f t="shared" si="53"/>
        <v>#N/A</v>
      </c>
      <c r="AV118" s="11" t="e">
        <f t="shared" si="54"/>
        <v>#N/A</v>
      </c>
      <c r="AW118" s="11" t="e">
        <f t="shared" si="55"/>
        <v>#N/A</v>
      </c>
      <c r="AX118" s="41"/>
      <c r="AY118" s="43" t="s">
        <v>503</v>
      </c>
    </row>
    <row r="119" spans="1:52" x14ac:dyDescent="0.45">
      <c r="A119" s="40">
        <v>54</v>
      </c>
      <c r="B119" s="74" t="s">
        <v>436</v>
      </c>
      <c r="C119" s="41">
        <v>210</v>
      </c>
      <c r="D119" s="41">
        <v>1</v>
      </c>
      <c r="E119" s="83" t="e">
        <f>NA()</f>
        <v>#N/A</v>
      </c>
      <c r="F119" s="41">
        <v>6</v>
      </c>
      <c r="G119" s="83" t="e">
        <f>NA()</f>
        <v>#N/A</v>
      </c>
      <c r="H119" s="83" t="e">
        <f>NA()</f>
        <v>#N/A</v>
      </c>
      <c r="I119" s="83" t="e">
        <f>NA()</f>
        <v>#N/A</v>
      </c>
      <c r="J119" s="41">
        <v>2.8</v>
      </c>
      <c r="K119" s="83">
        <v>3</v>
      </c>
      <c r="L119" s="83" t="e">
        <f>NA()</f>
        <v>#N/A</v>
      </c>
      <c r="M119" s="83">
        <v>7.3999999999999996E-2</v>
      </c>
      <c r="N119" s="83">
        <v>1.5</v>
      </c>
      <c r="O119" s="83" t="e">
        <f>NA()</f>
        <v>#N/A</v>
      </c>
      <c r="P119" s="83" t="e">
        <f>NA()</f>
        <v>#N/A</v>
      </c>
      <c r="Q119" s="83" t="s">
        <v>188</v>
      </c>
      <c r="R119" s="65" t="s">
        <v>197</v>
      </c>
      <c r="S119" s="41">
        <v>2008</v>
      </c>
      <c r="T119" s="84" t="s">
        <v>459</v>
      </c>
      <c r="U119" s="106" t="s">
        <v>183</v>
      </c>
      <c r="V119" s="33" t="s">
        <v>101</v>
      </c>
      <c r="W119" s="92"/>
      <c r="X119" s="112">
        <f t="shared" si="30"/>
        <v>2.8</v>
      </c>
      <c r="Y119" s="112" t="e">
        <f t="shared" si="31"/>
        <v>#N/A</v>
      </c>
      <c r="Z119" s="11" t="e">
        <f t="shared" si="32"/>
        <v>#N/A</v>
      </c>
      <c r="AA119" s="11" t="e">
        <f t="shared" si="33"/>
        <v>#N/A</v>
      </c>
      <c r="AB119" s="11" t="e">
        <f t="shared" si="34"/>
        <v>#N/A</v>
      </c>
      <c r="AC119" s="11" t="e">
        <f t="shared" si="35"/>
        <v>#N/A</v>
      </c>
      <c r="AD119" s="11" t="e">
        <f t="shared" si="36"/>
        <v>#N/A</v>
      </c>
      <c r="AE119" s="11" t="e">
        <f t="shared" si="37"/>
        <v>#N/A</v>
      </c>
      <c r="AF119" s="11" t="e">
        <f t="shared" si="38"/>
        <v>#N/A</v>
      </c>
      <c r="AG119" s="11" t="e">
        <f t="shared" si="39"/>
        <v>#N/A</v>
      </c>
      <c r="AH119" s="11" t="e">
        <f t="shared" si="40"/>
        <v>#N/A</v>
      </c>
      <c r="AI119" s="11" t="e">
        <f t="shared" si="41"/>
        <v>#N/A</v>
      </c>
      <c r="AJ119" s="11" t="e">
        <f t="shared" si="42"/>
        <v>#N/A</v>
      </c>
      <c r="AK119" s="11" t="e">
        <f t="shared" si="43"/>
        <v>#N/A</v>
      </c>
      <c r="AL119" s="11">
        <f t="shared" si="44"/>
        <v>2.8</v>
      </c>
      <c r="AM119" s="11" t="e">
        <f t="shared" si="45"/>
        <v>#N/A</v>
      </c>
      <c r="AN119" s="11" t="e">
        <f t="shared" si="46"/>
        <v>#N/A</v>
      </c>
      <c r="AO119" s="11" t="e">
        <f t="shared" si="47"/>
        <v>#N/A</v>
      </c>
      <c r="AP119" s="11" t="e">
        <f t="shared" si="48"/>
        <v>#N/A</v>
      </c>
      <c r="AQ119" s="11" t="e">
        <f t="shared" si="49"/>
        <v>#N/A</v>
      </c>
      <c r="AR119" s="11" t="e">
        <f t="shared" si="50"/>
        <v>#N/A</v>
      </c>
      <c r="AS119" s="11" t="e">
        <f t="shared" si="51"/>
        <v>#N/A</v>
      </c>
      <c r="AT119" s="11" t="e">
        <f t="shared" si="52"/>
        <v>#N/A</v>
      </c>
      <c r="AU119" s="11" t="e">
        <f t="shared" si="53"/>
        <v>#N/A</v>
      </c>
      <c r="AV119" s="11" t="e">
        <f t="shared" si="54"/>
        <v>#N/A</v>
      </c>
      <c r="AW119" s="11" t="e">
        <f t="shared" si="55"/>
        <v>#N/A</v>
      </c>
      <c r="AX119" s="41"/>
      <c r="AY119" s="43" t="s">
        <v>504</v>
      </c>
    </row>
    <row r="120" spans="1:52" x14ac:dyDescent="0.45">
      <c r="A120" s="40">
        <v>55</v>
      </c>
      <c r="B120" s="74" t="s">
        <v>436</v>
      </c>
      <c r="C120" s="41">
        <v>210</v>
      </c>
      <c r="D120" s="41">
        <v>1</v>
      </c>
      <c r="E120" s="83">
        <v>209</v>
      </c>
      <c r="F120" s="41">
        <v>1.5</v>
      </c>
      <c r="G120" s="83" t="e">
        <f>NA()</f>
        <v>#N/A</v>
      </c>
      <c r="H120" s="83" t="e">
        <f>NA()</f>
        <v>#N/A</v>
      </c>
      <c r="I120" s="83" t="e">
        <f>NA()</f>
        <v>#N/A</v>
      </c>
      <c r="J120" s="41">
        <v>-8.6999999999999993</v>
      </c>
      <c r="K120" s="83" t="e">
        <f>NA()</f>
        <v>#N/A</v>
      </c>
      <c r="L120" s="83" t="e">
        <f>NA()</f>
        <v>#N/A</v>
      </c>
      <c r="M120" s="83" t="e">
        <f>NA()</f>
        <v>#N/A</v>
      </c>
      <c r="N120" s="83" t="e">
        <f>NA()</f>
        <v>#N/A</v>
      </c>
      <c r="O120" s="83" t="e">
        <f>NA()</f>
        <v>#N/A</v>
      </c>
      <c r="P120" s="83" t="e">
        <f>NA()</f>
        <v>#N/A</v>
      </c>
      <c r="Q120" s="83" t="s">
        <v>188</v>
      </c>
      <c r="R120" s="65" t="s">
        <v>210</v>
      </c>
      <c r="S120" s="41">
        <v>2008</v>
      </c>
      <c r="T120" s="84" t="s">
        <v>459</v>
      </c>
      <c r="U120" s="106" t="s">
        <v>183</v>
      </c>
      <c r="V120" s="33" t="s">
        <v>101</v>
      </c>
      <c r="W120" s="92"/>
      <c r="X120" s="112">
        <f t="shared" ref="X120:X130" si="56">IF(ISERROR(SEARCH("*Japan*",R120)),J120,NA())</f>
        <v>-8.6999999999999993</v>
      </c>
      <c r="Y120" s="112" t="e">
        <f t="shared" ref="Y120:Y130" si="57">IF(ISERROR(SEARCH("*Japan*",R120)),NA(),J120)</f>
        <v>#N/A</v>
      </c>
      <c r="Z120" s="11" t="e">
        <f t="shared" si="32"/>
        <v>#N/A</v>
      </c>
      <c r="AA120" s="11" t="e">
        <f t="shared" si="33"/>
        <v>#N/A</v>
      </c>
      <c r="AB120" s="11" t="e">
        <f t="shared" si="34"/>
        <v>#N/A</v>
      </c>
      <c r="AC120" s="11" t="e">
        <f t="shared" si="35"/>
        <v>#N/A</v>
      </c>
      <c r="AD120" s="11" t="e">
        <f t="shared" si="36"/>
        <v>#N/A</v>
      </c>
      <c r="AE120" s="11" t="e">
        <f t="shared" si="37"/>
        <v>#N/A</v>
      </c>
      <c r="AF120" s="11" t="e">
        <f t="shared" si="38"/>
        <v>#N/A</v>
      </c>
      <c r="AG120" s="11" t="e">
        <f t="shared" si="39"/>
        <v>#N/A</v>
      </c>
      <c r="AH120" s="11" t="e">
        <f t="shared" si="40"/>
        <v>#N/A</v>
      </c>
      <c r="AI120" s="11" t="e">
        <f t="shared" si="41"/>
        <v>#N/A</v>
      </c>
      <c r="AJ120" s="11" t="e">
        <f t="shared" si="42"/>
        <v>#N/A</v>
      </c>
      <c r="AK120" s="11" t="e">
        <f t="shared" si="43"/>
        <v>#N/A</v>
      </c>
      <c r="AL120" s="11">
        <f t="shared" si="44"/>
        <v>-8.6999999999999993</v>
      </c>
      <c r="AM120" s="11" t="e">
        <f t="shared" si="45"/>
        <v>#N/A</v>
      </c>
      <c r="AN120" s="11" t="e">
        <f t="shared" si="46"/>
        <v>#N/A</v>
      </c>
      <c r="AO120" s="11" t="e">
        <f t="shared" si="47"/>
        <v>#N/A</v>
      </c>
      <c r="AP120" s="11" t="e">
        <f t="shared" si="48"/>
        <v>#N/A</v>
      </c>
      <c r="AQ120" s="11" t="e">
        <f t="shared" si="49"/>
        <v>#N/A</v>
      </c>
      <c r="AR120" s="11" t="e">
        <f t="shared" si="50"/>
        <v>#N/A</v>
      </c>
      <c r="AS120" s="11" t="e">
        <f t="shared" si="51"/>
        <v>#N/A</v>
      </c>
      <c r="AT120" s="11" t="e">
        <f t="shared" si="52"/>
        <v>#N/A</v>
      </c>
      <c r="AU120" s="11" t="e">
        <f t="shared" si="53"/>
        <v>#N/A</v>
      </c>
      <c r="AV120" s="11" t="e">
        <f t="shared" si="54"/>
        <v>#N/A</v>
      </c>
      <c r="AW120" s="11" t="e">
        <f t="shared" si="55"/>
        <v>#N/A</v>
      </c>
      <c r="AX120" s="41"/>
      <c r="AY120" s="43" t="s">
        <v>505</v>
      </c>
    </row>
    <row r="121" spans="1:52" s="64" customFormat="1" x14ac:dyDescent="0.45">
      <c r="A121" s="40">
        <v>56</v>
      </c>
      <c r="B121" s="74">
        <v>250</v>
      </c>
      <c r="C121" s="41">
        <v>250</v>
      </c>
      <c r="D121" s="41">
        <v>2</v>
      </c>
      <c r="E121" s="83">
        <v>125</v>
      </c>
      <c r="F121" s="41">
        <v>3.2</v>
      </c>
      <c r="G121" s="83" t="e">
        <f>NA()</f>
        <v>#N/A</v>
      </c>
      <c r="H121" s="83">
        <v>3000</v>
      </c>
      <c r="I121" s="83" t="e">
        <f>NA()</f>
        <v>#N/A</v>
      </c>
      <c r="J121" s="41">
        <v>-11.5</v>
      </c>
      <c r="K121" s="83">
        <v>1</v>
      </c>
      <c r="L121" s="83" t="e">
        <f>NA()</f>
        <v>#N/A</v>
      </c>
      <c r="M121" s="83" t="e">
        <f>NA()</f>
        <v>#N/A</v>
      </c>
      <c r="N121" s="83" t="e">
        <f>NA()</f>
        <v>#N/A</v>
      </c>
      <c r="O121" s="83" t="s">
        <v>383</v>
      </c>
      <c r="P121" s="83" t="e">
        <f>NA()</f>
        <v>#N/A</v>
      </c>
      <c r="Q121" s="83" t="s">
        <v>176</v>
      </c>
      <c r="R121" s="65" t="s">
        <v>441</v>
      </c>
      <c r="S121" s="41">
        <v>2007</v>
      </c>
      <c r="T121" s="84" t="s">
        <v>459</v>
      </c>
      <c r="U121" s="106" t="s">
        <v>183</v>
      </c>
      <c r="V121" s="33" t="s">
        <v>101</v>
      </c>
      <c r="W121" s="92"/>
      <c r="X121" s="72">
        <f t="shared" si="56"/>
        <v>-11.5</v>
      </c>
      <c r="Y121" s="113" t="e">
        <f t="shared" si="57"/>
        <v>#N/A</v>
      </c>
      <c r="Z121" s="11" t="e">
        <f t="shared" si="32"/>
        <v>#N/A</v>
      </c>
      <c r="AA121" s="11" t="e">
        <f t="shared" si="33"/>
        <v>#N/A</v>
      </c>
      <c r="AB121" s="11" t="e">
        <f t="shared" si="34"/>
        <v>#N/A</v>
      </c>
      <c r="AC121" s="11" t="e">
        <f t="shared" si="35"/>
        <v>#N/A</v>
      </c>
      <c r="AD121" s="11" t="e">
        <f t="shared" si="36"/>
        <v>#N/A</v>
      </c>
      <c r="AE121" s="11" t="e">
        <f t="shared" si="37"/>
        <v>#N/A</v>
      </c>
      <c r="AF121" s="11" t="e">
        <f t="shared" si="38"/>
        <v>#N/A</v>
      </c>
      <c r="AG121" s="11" t="e">
        <f t="shared" si="39"/>
        <v>#N/A</v>
      </c>
      <c r="AH121" s="11" t="e">
        <f t="shared" si="40"/>
        <v>#N/A</v>
      </c>
      <c r="AI121" s="11" t="e">
        <f t="shared" si="41"/>
        <v>#N/A</v>
      </c>
      <c r="AJ121" s="11" t="e">
        <f t="shared" si="42"/>
        <v>#N/A</v>
      </c>
      <c r="AK121" s="11" t="e">
        <f t="shared" si="43"/>
        <v>#N/A</v>
      </c>
      <c r="AL121" s="11">
        <f t="shared" si="44"/>
        <v>-11.5</v>
      </c>
      <c r="AM121" s="11" t="e">
        <f t="shared" si="45"/>
        <v>#N/A</v>
      </c>
      <c r="AN121" s="11" t="e">
        <f t="shared" si="46"/>
        <v>#N/A</v>
      </c>
      <c r="AO121" s="11" t="e">
        <f t="shared" si="47"/>
        <v>#N/A</v>
      </c>
      <c r="AP121" s="11" t="e">
        <f t="shared" si="48"/>
        <v>#N/A</v>
      </c>
      <c r="AQ121" s="11" t="e">
        <f t="shared" si="49"/>
        <v>#N/A</v>
      </c>
      <c r="AR121" s="11" t="e">
        <f t="shared" si="50"/>
        <v>#N/A</v>
      </c>
      <c r="AS121" s="11" t="e">
        <f t="shared" si="51"/>
        <v>#N/A</v>
      </c>
      <c r="AT121" s="11" t="e">
        <f t="shared" si="52"/>
        <v>#N/A</v>
      </c>
      <c r="AU121" s="11" t="e">
        <f t="shared" si="53"/>
        <v>#N/A</v>
      </c>
      <c r="AV121" s="11" t="e">
        <f t="shared" si="54"/>
        <v>#N/A</v>
      </c>
      <c r="AW121" s="11" t="e">
        <f t="shared" si="55"/>
        <v>#N/A</v>
      </c>
      <c r="AX121" s="63"/>
      <c r="AY121" s="64" t="s">
        <v>506</v>
      </c>
      <c r="AZ121"/>
    </row>
    <row r="122" spans="1:52" x14ac:dyDescent="0.45">
      <c r="A122" s="40">
        <v>57</v>
      </c>
      <c r="B122" s="74" t="s">
        <v>437</v>
      </c>
      <c r="C122" s="41">
        <v>297.5</v>
      </c>
      <c r="D122" s="83">
        <v>2</v>
      </c>
      <c r="E122" s="83">
        <v>100</v>
      </c>
      <c r="F122" s="83">
        <v>3</v>
      </c>
      <c r="G122" s="83" t="e">
        <f>NA()</f>
        <v>#N/A</v>
      </c>
      <c r="H122" s="83" t="e">
        <f>NA()</f>
        <v>#N/A</v>
      </c>
      <c r="I122" s="62">
        <v>8.6</v>
      </c>
      <c r="J122" s="41">
        <v>6.5</v>
      </c>
      <c r="K122" s="83" t="e">
        <f>NA()</f>
        <v>#N/A</v>
      </c>
      <c r="L122" s="83" t="e">
        <f>NA()</f>
        <v>#N/A</v>
      </c>
      <c r="M122" s="83" t="e">
        <f>NA()</f>
        <v>#N/A</v>
      </c>
      <c r="N122" s="83">
        <v>2.4375</v>
      </c>
      <c r="O122" s="83" t="e">
        <f>NA()</f>
        <v>#N/A</v>
      </c>
      <c r="P122" s="83" t="e">
        <f>NA()</f>
        <v>#N/A</v>
      </c>
      <c r="Q122" s="83" t="s">
        <v>176</v>
      </c>
      <c r="R122" s="65" t="s">
        <v>197</v>
      </c>
      <c r="S122" s="41">
        <v>2017</v>
      </c>
      <c r="T122" s="84" t="s">
        <v>513</v>
      </c>
      <c r="U122" s="62" t="s">
        <v>387</v>
      </c>
      <c r="V122" s="32" t="s">
        <v>116</v>
      </c>
      <c r="W122" s="92"/>
      <c r="X122" s="112">
        <f t="shared" si="56"/>
        <v>6.5</v>
      </c>
      <c r="Y122" s="112" t="e">
        <f t="shared" si="57"/>
        <v>#N/A</v>
      </c>
      <c r="Z122" s="11" t="e">
        <f t="shared" si="32"/>
        <v>#N/A</v>
      </c>
      <c r="AA122" s="11" t="e">
        <f t="shared" si="33"/>
        <v>#N/A</v>
      </c>
      <c r="AB122" s="11" t="e">
        <f t="shared" si="34"/>
        <v>#N/A</v>
      </c>
      <c r="AC122" s="11" t="e">
        <f t="shared" si="35"/>
        <v>#N/A</v>
      </c>
      <c r="AD122" s="11" t="e">
        <f t="shared" si="36"/>
        <v>#N/A</v>
      </c>
      <c r="AE122" s="11">
        <f t="shared" si="37"/>
        <v>8.6</v>
      </c>
      <c r="AF122" s="11" t="e">
        <f t="shared" si="38"/>
        <v>#N/A</v>
      </c>
      <c r="AG122" s="11" t="e">
        <f t="shared" si="39"/>
        <v>#N/A</v>
      </c>
      <c r="AH122" s="11" t="e">
        <f t="shared" si="40"/>
        <v>#N/A</v>
      </c>
      <c r="AI122" s="11" t="e">
        <f t="shared" si="41"/>
        <v>#N/A</v>
      </c>
      <c r="AJ122" s="11" t="e">
        <f t="shared" si="42"/>
        <v>#N/A</v>
      </c>
      <c r="AK122" s="11" t="e">
        <f t="shared" si="43"/>
        <v>#N/A</v>
      </c>
      <c r="AL122" s="11">
        <f t="shared" si="44"/>
        <v>6.5</v>
      </c>
      <c r="AM122" s="11" t="e">
        <f t="shared" si="45"/>
        <v>#N/A</v>
      </c>
      <c r="AN122" s="11" t="e">
        <f t="shared" si="46"/>
        <v>#N/A</v>
      </c>
      <c r="AO122" s="11" t="e">
        <f t="shared" si="47"/>
        <v>#N/A</v>
      </c>
      <c r="AP122" s="11" t="e">
        <f t="shared" si="48"/>
        <v>#N/A</v>
      </c>
      <c r="AQ122" s="11" t="e">
        <f t="shared" si="49"/>
        <v>#N/A</v>
      </c>
      <c r="AR122" s="11" t="e">
        <f t="shared" si="50"/>
        <v>#N/A</v>
      </c>
      <c r="AS122" s="11" t="e">
        <f t="shared" si="51"/>
        <v>#N/A</v>
      </c>
      <c r="AT122" s="11">
        <f t="shared" si="52"/>
        <v>8.6</v>
      </c>
      <c r="AU122" s="11" t="e">
        <f t="shared" si="53"/>
        <v>#N/A</v>
      </c>
      <c r="AV122" s="11" t="e">
        <f t="shared" si="54"/>
        <v>#N/A</v>
      </c>
      <c r="AW122" s="11" t="e">
        <f t="shared" si="55"/>
        <v>#N/A</v>
      </c>
      <c r="AX122" s="41"/>
      <c r="AY122" s="43" t="s">
        <v>507</v>
      </c>
    </row>
    <row r="123" spans="1:52" x14ac:dyDescent="0.45">
      <c r="A123" s="40">
        <v>58</v>
      </c>
      <c r="B123" s="74" t="s">
        <v>438</v>
      </c>
      <c r="C123" s="41">
        <v>290</v>
      </c>
      <c r="D123" s="83">
        <v>1</v>
      </c>
      <c r="E123" s="83">
        <v>150</v>
      </c>
      <c r="F123" s="83">
        <v>0</v>
      </c>
      <c r="G123" s="83" t="e">
        <f>NA()</f>
        <v>#N/A</v>
      </c>
      <c r="H123" s="83" t="e">
        <f>NA()</f>
        <v>#N/A</v>
      </c>
      <c r="I123" s="83" t="e">
        <f>NA()</f>
        <v>#N/A</v>
      </c>
      <c r="J123" s="41">
        <v>-19</v>
      </c>
      <c r="K123" s="83" t="e">
        <f>NA()</f>
        <v>#N/A</v>
      </c>
      <c r="L123" s="83" t="e">
        <f>NA()</f>
        <v>#N/A</v>
      </c>
      <c r="M123" s="83" t="e">
        <f>NA()</f>
        <v>#N/A</v>
      </c>
      <c r="N123" s="83">
        <v>0.5625</v>
      </c>
      <c r="O123" s="83" t="e">
        <f>NA()</f>
        <v>#N/A</v>
      </c>
      <c r="P123" s="83" t="e">
        <f>NA()</f>
        <v>#N/A</v>
      </c>
      <c r="Q123" s="83" t="s">
        <v>188</v>
      </c>
      <c r="R123" s="65" t="s">
        <v>197</v>
      </c>
      <c r="S123" s="41">
        <v>2009</v>
      </c>
      <c r="T123" s="84" t="s">
        <v>514</v>
      </c>
      <c r="U123" s="106" t="s">
        <v>388</v>
      </c>
      <c r="V123" s="33" t="s">
        <v>101</v>
      </c>
      <c r="W123" s="92"/>
      <c r="X123" s="112">
        <f t="shared" si="56"/>
        <v>-19</v>
      </c>
      <c r="Y123" s="112" t="e">
        <f t="shared" si="57"/>
        <v>#N/A</v>
      </c>
      <c r="Z123" s="11" t="e">
        <f t="shared" si="32"/>
        <v>#N/A</v>
      </c>
      <c r="AA123" s="11" t="e">
        <f t="shared" si="33"/>
        <v>#N/A</v>
      </c>
      <c r="AB123" s="11" t="e">
        <f t="shared" si="34"/>
        <v>#N/A</v>
      </c>
      <c r="AC123" s="11" t="e">
        <f t="shared" si="35"/>
        <v>#N/A</v>
      </c>
      <c r="AD123" s="11" t="e">
        <f t="shared" si="36"/>
        <v>#N/A</v>
      </c>
      <c r="AE123" s="11" t="e">
        <f t="shared" si="37"/>
        <v>#N/A</v>
      </c>
      <c r="AF123" s="11" t="e">
        <f t="shared" si="38"/>
        <v>#N/A</v>
      </c>
      <c r="AG123" s="11" t="e">
        <f t="shared" si="39"/>
        <v>#N/A</v>
      </c>
      <c r="AH123" s="11" t="e">
        <f t="shared" si="40"/>
        <v>#N/A</v>
      </c>
      <c r="AI123" s="11" t="e">
        <f t="shared" si="41"/>
        <v>#N/A</v>
      </c>
      <c r="AJ123" s="11" t="e">
        <f t="shared" si="42"/>
        <v>#N/A</v>
      </c>
      <c r="AK123" s="11" t="e">
        <f t="shared" si="43"/>
        <v>#N/A</v>
      </c>
      <c r="AL123" s="11">
        <f t="shared" si="44"/>
        <v>-19</v>
      </c>
      <c r="AM123" s="11" t="e">
        <f t="shared" si="45"/>
        <v>#N/A</v>
      </c>
      <c r="AN123" s="11" t="e">
        <f t="shared" si="46"/>
        <v>#N/A</v>
      </c>
      <c r="AO123" s="11" t="e">
        <f t="shared" si="47"/>
        <v>#N/A</v>
      </c>
      <c r="AP123" s="11" t="e">
        <f t="shared" si="48"/>
        <v>#N/A</v>
      </c>
      <c r="AQ123" s="11" t="e">
        <f t="shared" si="49"/>
        <v>#N/A</v>
      </c>
      <c r="AR123" s="11" t="e">
        <f t="shared" si="50"/>
        <v>#N/A</v>
      </c>
      <c r="AS123" s="11" t="e">
        <f t="shared" si="51"/>
        <v>#N/A</v>
      </c>
      <c r="AT123" s="11" t="e">
        <f t="shared" si="52"/>
        <v>#N/A</v>
      </c>
      <c r="AU123" s="11" t="e">
        <f t="shared" si="53"/>
        <v>#N/A</v>
      </c>
      <c r="AV123" s="11" t="e">
        <f t="shared" si="54"/>
        <v>#N/A</v>
      </c>
      <c r="AW123" s="11" t="e">
        <f t="shared" si="55"/>
        <v>#N/A</v>
      </c>
      <c r="AX123" s="41"/>
      <c r="AY123" s="43" t="s">
        <v>508</v>
      </c>
    </row>
    <row r="124" spans="1:52" x14ac:dyDescent="0.45">
      <c r="A124" s="40">
        <v>59</v>
      </c>
      <c r="B124" s="74">
        <v>220</v>
      </c>
      <c r="C124" s="41">
        <v>220</v>
      </c>
      <c r="D124" s="41">
        <v>2</v>
      </c>
      <c r="E124" s="83">
        <v>109</v>
      </c>
      <c r="F124" s="83" t="e">
        <f>NA()</f>
        <v>#N/A</v>
      </c>
      <c r="G124" s="83" t="e">
        <f>NA()</f>
        <v>#N/A</v>
      </c>
      <c r="H124" s="83" t="e">
        <f>NA()</f>
        <v>#N/A</v>
      </c>
      <c r="I124" s="62">
        <v>8.4</v>
      </c>
      <c r="J124" s="41">
        <v>2</v>
      </c>
      <c r="K124" s="83" t="e">
        <f>NA()</f>
        <v>#N/A</v>
      </c>
      <c r="L124" s="83" t="e">
        <f>NA()</f>
        <v>#N/A</v>
      </c>
      <c r="M124" s="41">
        <v>0.11</v>
      </c>
      <c r="N124" s="83">
        <v>3</v>
      </c>
      <c r="O124" s="83" t="s">
        <v>384</v>
      </c>
      <c r="P124" s="83" t="e">
        <f>NA()</f>
        <v>#N/A</v>
      </c>
      <c r="Q124" s="83" t="s">
        <v>188</v>
      </c>
      <c r="R124" s="65" t="s">
        <v>210</v>
      </c>
      <c r="S124" s="41">
        <v>2008</v>
      </c>
      <c r="T124" s="84" t="s">
        <v>493</v>
      </c>
      <c r="U124" s="62" t="s">
        <v>233</v>
      </c>
      <c r="V124" s="32" t="s">
        <v>116</v>
      </c>
      <c r="W124" s="92"/>
      <c r="X124" s="112">
        <f t="shared" si="56"/>
        <v>2</v>
      </c>
      <c r="Y124" s="112" t="e">
        <f t="shared" si="57"/>
        <v>#N/A</v>
      </c>
      <c r="Z124" s="11" t="e">
        <f t="shared" si="32"/>
        <v>#N/A</v>
      </c>
      <c r="AA124" s="11" t="e">
        <f t="shared" si="33"/>
        <v>#N/A</v>
      </c>
      <c r="AB124" s="11" t="e">
        <f t="shared" si="34"/>
        <v>#N/A</v>
      </c>
      <c r="AC124" s="11" t="e">
        <f t="shared" si="35"/>
        <v>#N/A</v>
      </c>
      <c r="AD124" s="11" t="e">
        <f t="shared" si="36"/>
        <v>#N/A</v>
      </c>
      <c r="AE124" s="11">
        <f t="shared" si="37"/>
        <v>8.4</v>
      </c>
      <c r="AF124" s="11" t="e">
        <f t="shared" si="38"/>
        <v>#N/A</v>
      </c>
      <c r="AG124" s="11" t="e">
        <f t="shared" si="39"/>
        <v>#N/A</v>
      </c>
      <c r="AH124" s="11" t="e">
        <f t="shared" si="40"/>
        <v>#N/A</v>
      </c>
      <c r="AI124" s="11" t="e">
        <f t="shared" si="41"/>
        <v>#N/A</v>
      </c>
      <c r="AJ124" s="11" t="e">
        <f t="shared" si="42"/>
        <v>#N/A</v>
      </c>
      <c r="AK124" s="11" t="e">
        <f t="shared" si="43"/>
        <v>#N/A</v>
      </c>
      <c r="AL124" s="11">
        <f t="shared" si="44"/>
        <v>2</v>
      </c>
      <c r="AM124" s="11" t="e">
        <f t="shared" si="45"/>
        <v>#N/A</v>
      </c>
      <c r="AN124" s="11" t="e">
        <f t="shared" si="46"/>
        <v>#N/A</v>
      </c>
      <c r="AO124" s="11" t="e">
        <f t="shared" si="47"/>
        <v>#N/A</v>
      </c>
      <c r="AP124" s="11" t="e">
        <f t="shared" si="48"/>
        <v>#N/A</v>
      </c>
      <c r="AQ124" s="11" t="e">
        <f t="shared" si="49"/>
        <v>#N/A</v>
      </c>
      <c r="AR124" s="11" t="e">
        <f t="shared" si="50"/>
        <v>#N/A</v>
      </c>
      <c r="AS124" s="11" t="e">
        <f t="shared" si="51"/>
        <v>#N/A</v>
      </c>
      <c r="AT124" s="11">
        <f t="shared" si="52"/>
        <v>8.4</v>
      </c>
      <c r="AU124" s="11" t="e">
        <f t="shared" si="53"/>
        <v>#N/A</v>
      </c>
      <c r="AV124" s="11" t="e">
        <f t="shared" si="54"/>
        <v>#N/A</v>
      </c>
      <c r="AW124" s="11" t="e">
        <f t="shared" si="55"/>
        <v>#N/A</v>
      </c>
      <c r="AX124" s="41"/>
      <c r="AY124" s="43" t="s">
        <v>509</v>
      </c>
    </row>
    <row r="125" spans="1:52" x14ac:dyDescent="0.45">
      <c r="A125" s="40">
        <v>60</v>
      </c>
      <c r="B125" s="75" t="s">
        <v>442</v>
      </c>
      <c r="C125" s="41">
        <v>200</v>
      </c>
      <c r="D125" s="41">
        <v>1</v>
      </c>
      <c r="E125" s="83">
        <v>209</v>
      </c>
      <c r="F125" s="41">
        <v>5</v>
      </c>
      <c r="G125" s="83" t="e">
        <f>NA()</f>
        <v>#N/A</v>
      </c>
      <c r="H125" s="83" t="e">
        <f>NA()</f>
        <v>#N/A</v>
      </c>
      <c r="I125" s="83" t="e">
        <f>NA()</f>
        <v>#N/A</v>
      </c>
      <c r="J125" s="41">
        <v>15.4</v>
      </c>
      <c r="K125" s="83">
        <v>17</v>
      </c>
      <c r="L125" s="83" t="e">
        <f>NA()</f>
        <v>#N/A</v>
      </c>
      <c r="M125" s="41">
        <v>0</v>
      </c>
      <c r="N125" s="83">
        <v>0.77</v>
      </c>
      <c r="O125" s="83" t="s">
        <v>385</v>
      </c>
      <c r="P125" s="83" t="e">
        <f>NA()</f>
        <v>#N/A</v>
      </c>
      <c r="Q125" s="83" t="s">
        <v>188</v>
      </c>
      <c r="R125" s="65" t="s">
        <v>210</v>
      </c>
      <c r="S125" s="41">
        <v>2011</v>
      </c>
      <c r="T125" s="84" t="s">
        <v>498</v>
      </c>
      <c r="U125" s="106" t="s">
        <v>389</v>
      </c>
      <c r="V125" s="33" t="s">
        <v>101</v>
      </c>
      <c r="W125" s="92"/>
      <c r="X125" s="112">
        <f t="shared" si="56"/>
        <v>15.4</v>
      </c>
      <c r="Y125" s="112" t="e">
        <f t="shared" si="57"/>
        <v>#N/A</v>
      </c>
      <c r="Z125" s="11" t="e">
        <f t="shared" si="32"/>
        <v>#N/A</v>
      </c>
      <c r="AA125" s="11" t="e">
        <f t="shared" si="33"/>
        <v>#N/A</v>
      </c>
      <c r="AB125" s="11" t="e">
        <f t="shared" si="34"/>
        <v>#N/A</v>
      </c>
      <c r="AC125" s="11" t="e">
        <f t="shared" si="35"/>
        <v>#N/A</v>
      </c>
      <c r="AD125" s="11" t="e">
        <f t="shared" si="36"/>
        <v>#N/A</v>
      </c>
      <c r="AE125" s="11" t="e">
        <f t="shared" si="37"/>
        <v>#N/A</v>
      </c>
      <c r="AF125" s="11" t="e">
        <f t="shared" si="38"/>
        <v>#N/A</v>
      </c>
      <c r="AG125" s="11" t="e">
        <f t="shared" si="39"/>
        <v>#N/A</v>
      </c>
      <c r="AH125" s="11" t="e">
        <f t="shared" si="40"/>
        <v>#N/A</v>
      </c>
      <c r="AI125" s="11" t="e">
        <f t="shared" si="41"/>
        <v>#N/A</v>
      </c>
      <c r="AJ125" s="11" t="e">
        <f t="shared" si="42"/>
        <v>#N/A</v>
      </c>
      <c r="AK125" s="11" t="e">
        <f t="shared" si="43"/>
        <v>#N/A</v>
      </c>
      <c r="AL125" s="11">
        <f t="shared" si="44"/>
        <v>15.4</v>
      </c>
      <c r="AM125" s="11" t="e">
        <f t="shared" si="45"/>
        <v>#N/A</v>
      </c>
      <c r="AN125" s="11" t="e">
        <f t="shared" si="46"/>
        <v>#N/A</v>
      </c>
      <c r="AO125" s="11" t="e">
        <f t="shared" si="47"/>
        <v>#N/A</v>
      </c>
      <c r="AP125" s="11" t="e">
        <f t="shared" si="48"/>
        <v>#N/A</v>
      </c>
      <c r="AQ125" s="11" t="e">
        <f t="shared" si="49"/>
        <v>#N/A</v>
      </c>
      <c r="AR125" s="11" t="e">
        <f t="shared" si="50"/>
        <v>#N/A</v>
      </c>
      <c r="AS125" s="11" t="e">
        <f t="shared" si="51"/>
        <v>#N/A</v>
      </c>
      <c r="AT125" s="11" t="e">
        <f t="shared" si="52"/>
        <v>#N/A</v>
      </c>
      <c r="AU125" s="11" t="e">
        <f t="shared" si="53"/>
        <v>#N/A</v>
      </c>
      <c r="AV125" s="11" t="e">
        <f t="shared" si="54"/>
        <v>#N/A</v>
      </c>
      <c r="AW125" s="11" t="e">
        <f t="shared" si="55"/>
        <v>#N/A</v>
      </c>
      <c r="AX125" s="41"/>
      <c r="AY125" s="43" t="s">
        <v>510</v>
      </c>
    </row>
    <row r="126" spans="1:52" x14ac:dyDescent="0.45">
      <c r="A126" s="40">
        <v>60</v>
      </c>
      <c r="B126" s="75" t="s">
        <v>442</v>
      </c>
      <c r="C126" s="41">
        <v>200</v>
      </c>
      <c r="D126" s="41">
        <v>1</v>
      </c>
      <c r="E126" s="83">
        <v>209</v>
      </c>
      <c r="F126" s="41">
        <v>5</v>
      </c>
      <c r="G126" s="83" t="e">
        <f>NA()</f>
        <v>#N/A</v>
      </c>
      <c r="H126" s="83" t="e">
        <f>NA()</f>
        <v>#N/A</v>
      </c>
      <c r="I126" s="62">
        <v>9</v>
      </c>
      <c r="J126" s="41">
        <v>-8</v>
      </c>
      <c r="K126" s="83">
        <v>17</v>
      </c>
      <c r="L126" s="83" t="e">
        <f>NA()</f>
        <v>#N/A</v>
      </c>
      <c r="M126" s="41">
        <v>0</v>
      </c>
      <c r="N126" s="83">
        <v>0.77</v>
      </c>
      <c r="O126" s="83" t="e">
        <f>NA()</f>
        <v>#N/A</v>
      </c>
      <c r="P126" s="83" t="e">
        <f>NA()</f>
        <v>#N/A</v>
      </c>
      <c r="Q126" s="83" t="s">
        <v>188</v>
      </c>
      <c r="R126" s="65" t="s">
        <v>210</v>
      </c>
      <c r="S126" s="41">
        <v>2011</v>
      </c>
      <c r="T126" s="84" t="s">
        <v>459</v>
      </c>
      <c r="U126" s="106" t="s">
        <v>390</v>
      </c>
      <c r="V126" s="33" t="s">
        <v>101</v>
      </c>
      <c r="W126" s="92"/>
      <c r="X126" s="112">
        <f t="shared" si="56"/>
        <v>-8</v>
      </c>
      <c r="Y126" s="112" t="e">
        <f t="shared" si="57"/>
        <v>#N/A</v>
      </c>
      <c r="Z126" s="11" t="e">
        <f t="shared" si="32"/>
        <v>#N/A</v>
      </c>
      <c r="AA126" s="11" t="e">
        <f t="shared" si="33"/>
        <v>#N/A</v>
      </c>
      <c r="AB126" s="11" t="e">
        <f t="shared" si="34"/>
        <v>#N/A</v>
      </c>
      <c r="AC126" s="11" t="e">
        <f t="shared" si="35"/>
        <v>#N/A</v>
      </c>
      <c r="AD126" s="11" t="e">
        <f t="shared" si="36"/>
        <v>#N/A</v>
      </c>
      <c r="AE126" s="11">
        <f t="shared" si="37"/>
        <v>9</v>
      </c>
      <c r="AF126" s="11" t="e">
        <f t="shared" si="38"/>
        <v>#N/A</v>
      </c>
      <c r="AG126" s="11" t="e">
        <f t="shared" si="39"/>
        <v>#N/A</v>
      </c>
      <c r="AH126" s="11" t="e">
        <f t="shared" si="40"/>
        <v>#N/A</v>
      </c>
      <c r="AI126" s="11" t="e">
        <f t="shared" si="41"/>
        <v>#N/A</v>
      </c>
      <c r="AJ126" s="11" t="e">
        <f t="shared" si="42"/>
        <v>#N/A</v>
      </c>
      <c r="AK126" s="11" t="e">
        <f t="shared" si="43"/>
        <v>#N/A</v>
      </c>
      <c r="AL126" s="11">
        <f t="shared" si="44"/>
        <v>-8</v>
      </c>
      <c r="AM126" s="11" t="e">
        <f t="shared" si="45"/>
        <v>#N/A</v>
      </c>
      <c r="AN126" s="11" t="e">
        <f t="shared" si="46"/>
        <v>#N/A</v>
      </c>
      <c r="AO126" s="11" t="e">
        <f t="shared" si="47"/>
        <v>#N/A</v>
      </c>
      <c r="AP126" s="11" t="e">
        <f t="shared" si="48"/>
        <v>#N/A</v>
      </c>
      <c r="AQ126" s="11" t="e">
        <f t="shared" si="49"/>
        <v>#N/A</v>
      </c>
      <c r="AR126" s="11" t="e">
        <f t="shared" si="50"/>
        <v>#N/A</v>
      </c>
      <c r="AS126" s="11" t="e">
        <f t="shared" si="51"/>
        <v>#N/A</v>
      </c>
      <c r="AT126" s="11" t="e">
        <f t="shared" si="52"/>
        <v>#N/A</v>
      </c>
      <c r="AU126" s="11">
        <f t="shared" si="53"/>
        <v>9</v>
      </c>
      <c r="AV126" s="11" t="e">
        <f t="shared" si="54"/>
        <v>#N/A</v>
      </c>
      <c r="AW126" s="11" t="e">
        <f t="shared" si="55"/>
        <v>#N/A</v>
      </c>
      <c r="AX126" s="41"/>
      <c r="AY126" s="43" t="s">
        <v>510</v>
      </c>
    </row>
    <row r="127" spans="1:52" x14ac:dyDescent="0.45">
      <c r="A127" s="40">
        <v>60</v>
      </c>
      <c r="B127" s="75" t="s">
        <v>442</v>
      </c>
      <c r="C127" s="41">
        <v>200</v>
      </c>
      <c r="D127" s="41">
        <v>1</v>
      </c>
      <c r="E127" s="83">
        <v>184</v>
      </c>
      <c r="F127" s="41">
        <v>5</v>
      </c>
      <c r="G127" s="83" t="e">
        <f>NA()</f>
        <v>#N/A</v>
      </c>
      <c r="H127" s="83" t="e">
        <f>NA()</f>
        <v>#N/A</v>
      </c>
      <c r="I127" s="83" t="e">
        <f>NA()</f>
        <v>#N/A</v>
      </c>
      <c r="J127" s="41">
        <v>11.2</v>
      </c>
      <c r="K127" s="83">
        <v>17</v>
      </c>
      <c r="L127" s="83" t="e">
        <f>NA()</f>
        <v>#N/A</v>
      </c>
      <c r="M127" s="41">
        <v>0</v>
      </c>
      <c r="N127" s="83">
        <v>0.85499999999999998</v>
      </c>
      <c r="O127" s="83" t="s">
        <v>385</v>
      </c>
      <c r="P127" s="83" t="e">
        <f>NA()</f>
        <v>#N/A</v>
      </c>
      <c r="Q127" s="83" t="s">
        <v>188</v>
      </c>
      <c r="R127" s="65" t="s">
        <v>210</v>
      </c>
      <c r="S127" s="41">
        <v>2011</v>
      </c>
      <c r="T127" s="84" t="s">
        <v>498</v>
      </c>
      <c r="U127" s="106" t="s">
        <v>391</v>
      </c>
      <c r="V127" s="33" t="s">
        <v>101</v>
      </c>
      <c r="W127" s="92"/>
      <c r="X127" s="112">
        <f t="shared" si="56"/>
        <v>11.2</v>
      </c>
      <c r="Y127" s="112" t="e">
        <f t="shared" si="57"/>
        <v>#N/A</v>
      </c>
      <c r="Z127" s="11" t="e">
        <f t="shared" si="32"/>
        <v>#N/A</v>
      </c>
      <c r="AA127" s="11" t="e">
        <f t="shared" si="33"/>
        <v>#N/A</v>
      </c>
      <c r="AB127" s="11" t="e">
        <f t="shared" si="34"/>
        <v>#N/A</v>
      </c>
      <c r="AC127" s="11" t="e">
        <f t="shared" si="35"/>
        <v>#N/A</v>
      </c>
      <c r="AD127" s="11" t="e">
        <f t="shared" si="36"/>
        <v>#N/A</v>
      </c>
      <c r="AE127" s="11" t="e">
        <f t="shared" si="37"/>
        <v>#N/A</v>
      </c>
      <c r="AF127" s="11" t="e">
        <f t="shared" si="38"/>
        <v>#N/A</v>
      </c>
      <c r="AG127" s="11" t="e">
        <f t="shared" si="39"/>
        <v>#N/A</v>
      </c>
      <c r="AH127" s="11" t="e">
        <f t="shared" si="40"/>
        <v>#N/A</v>
      </c>
      <c r="AI127" s="11" t="e">
        <f t="shared" si="41"/>
        <v>#N/A</v>
      </c>
      <c r="AJ127" s="11" t="e">
        <f t="shared" si="42"/>
        <v>#N/A</v>
      </c>
      <c r="AK127" s="11" t="e">
        <f t="shared" si="43"/>
        <v>#N/A</v>
      </c>
      <c r="AL127" s="11">
        <f t="shared" si="44"/>
        <v>11.2</v>
      </c>
      <c r="AM127" s="11" t="e">
        <f t="shared" si="45"/>
        <v>#N/A</v>
      </c>
      <c r="AN127" s="11" t="e">
        <f t="shared" si="46"/>
        <v>#N/A</v>
      </c>
      <c r="AO127" s="11" t="e">
        <f t="shared" si="47"/>
        <v>#N/A</v>
      </c>
      <c r="AP127" s="11" t="e">
        <f t="shared" si="48"/>
        <v>#N/A</v>
      </c>
      <c r="AQ127" s="11" t="e">
        <f t="shared" si="49"/>
        <v>#N/A</v>
      </c>
      <c r="AR127" s="11" t="e">
        <f t="shared" si="50"/>
        <v>#N/A</v>
      </c>
      <c r="AS127" s="11" t="e">
        <f t="shared" si="51"/>
        <v>#N/A</v>
      </c>
      <c r="AT127" s="11" t="e">
        <f t="shared" si="52"/>
        <v>#N/A</v>
      </c>
      <c r="AU127" s="11" t="e">
        <f t="shared" si="53"/>
        <v>#N/A</v>
      </c>
      <c r="AV127" s="11" t="e">
        <f t="shared" si="54"/>
        <v>#N/A</v>
      </c>
      <c r="AW127" s="11" t="e">
        <f t="shared" si="55"/>
        <v>#N/A</v>
      </c>
      <c r="AX127" s="41"/>
      <c r="AY127" s="43" t="s">
        <v>510</v>
      </c>
    </row>
    <row r="128" spans="1:52" x14ac:dyDescent="0.45">
      <c r="A128" s="40">
        <v>60</v>
      </c>
      <c r="B128" s="75" t="s">
        <v>442</v>
      </c>
      <c r="C128" s="41">
        <v>200</v>
      </c>
      <c r="D128" s="41">
        <v>1</v>
      </c>
      <c r="E128" s="83">
        <v>184</v>
      </c>
      <c r="F128" s="41">
        <v>5</v>
      </c>
      <c r="G128" s="83" t="e">
        <f>NA()</f>
        <v>#N/A</v>
      </c>
      <c r="H128" s="83" t="e">
        <f>NA()</f>
        <v>#N/A</v>
      </c>
      <c r="I128" s="62">
        <v>14</v>
      </c>
      <c r="J128" s="41">
        <v>-12.2</v>
      </c>
      <c r="K128" s="83">
        <v>17</v>
      </c>
      <c r="L128" s="83" t="e">
        <f>NA()</f>
        <v>#N/A</v>
      </c>
      <c r="M128" s="41">
        <v>0</v>
      </c>
      <c r="N128" s="83">
        <v>0.85499999999999998</v>
      </c>
      <c r="O128" s="83" t="e">
        <f>NA()</f>
        <v>#N/A</v>
      </c>
      <c r="P128" s="83" t="e">
        <f>NA()</f>
        <v>#N/A</v>
      </c>
      <c r="Q128" s="83" t="s">
        <v>188</v>
      </c>
      <c r="R128" s="65" t="s">
        <v>210</v>
      </c>
      <c r="S128" s="41">
        <v>2011</v>
      </c>
      <c r="T128" s="84" t="s">
        <v>459</v>
      </c>
      <c r="U128" s="106" t="s">
        <v>392</v>
      </c>
      <c r="V128" s="33" t="s">
        <v>101</v>
      </c>
      <c r="W128" s="92"/>
      <c r="X128" s="112">
        <f t="shared" si="56"/>
        <v>-12.2</v>
      </c>
      <c r="Y128" s="112" t="e">
        <f t="shared" si="57"/>
        <v>#N/A</v>
      </c>
      <c r="Z128" s="11" t="e">
        <f t="shared" si="32"/>
        <v>#N/A</v>
      </c>
      <c r="AA128" s="11" t="e">
        <f t="shared" si="33"/>
        <v>#N/A</v>
      </c>
      <c r="AB128" s="11" t="e">
        <f t="shared" si="34"/>
        <v>#N/A</v>
      </c>
      <c r="AC128" s="11" t="e">
        <f t="shared" si="35"/>
        <v>#N/A</v>
      </c>
      <c r="AD128" s="11" t="e">
        <f t="shared" si="36"/>
        <v>#N/A</v>
      </c>
      <c r="AE128" s="11">
        <f t="shared" si="37"/>
        <v>14</v>
      </c>
      <c r="AF128" s="11" t="e">
        <f t="shared" si="38"/>
        <v>#N/A</v>
      </c>
      <c r="AG128" s="11" t="e">
        <f t="shared" si="39"/>
        <v>#N/A</v>
      </c>
      <c r="AH128" s="11" t="e">
        <f t="shared" si="40"/>
        <v>#N/A</v>
      </c>
      <c r="AI128" s="11" t="e">
        <f t="shared" si="41"/>
        <v>#N/A</v>
      </c>
      <c r="AJ128" s="11" t="e">
        <f t="shared" si="42"/>
        <v>#N/A</v>
      </c>
      <c r="AK128" s="11" t="e">
        <f t="shared" si="43"/>
        <v>#N/A</v>
      </c>
      <c r="AL128" s="11">
        <f t="shared" si="44"/>
        <v>-12.2</v>
      </c>
      <c r="AM128" s="11" t="e">
        <f t="shared" si="45"/>
        <v>#N/A</v>
      </c>
      <c r="AN128" s="11" t="e">
        <f t="shared" si="46"/>
        <v>#N/A</v>
      </c>
      <c r="AO128" s="11" t="e">
        <f t="shared" si="47"/>
        <v>#N/A</v>
      </c>
      <c r="AP128" s="11" t="e">
        <f t="shared" si="48"/>
        <v>#N/A</v>
      </c>
      <c r="AQ128" s="11" t="e">
        <f t="shared" si="49"/>
        <v>#N/A</v>
      </c>
      <c r="AR128" s="11" t="e">
        <f t="shared" si="50"/>
        <v>#N/A</v>
      </c>
      <c r="AS128" s="11" t="e">
        <f t="shared" si="51"/>
        <v>#N/A</v>
      </c>
      <c r="AT128" s="11" t="e">
        <f t="shared" si="52"/>
        <v>#N/A</v>
      </c>
      <c r="AU128" s="11">
        <f t="shared" si="53"/>
        <v>14</v>
      </c>
      <c r="AV128" s="11" t="e">
        <f t="shared" si="54"/>
        <v>#N/A</v>
      </c>
      <c r="AW128" s="11" t="e">
        <f t="shared" si="55"/>
        <v>#N/A</v>
      </c>
      <c r="AX128" s="41"/>
      <c r="AY128" s="43" t="s">
        <v>510</v>
      </c>
    </row>
    <row r="129" spans="1:51" x14ac:dyDescent="0.45">
      <c r="A129" s="40">
        <v>61</v>
      </c>
      <c r="B129" s="74" t="s">
        <v>439</v>
      </c>
      <c r="C129" s="41">
        <v>260</v>
      </c>
      <c r="D129" s="83">
        <v>2</v>
      </c>
      <c r="E129" s="83">
        <v>110</v>
      </c>
      <c r="F129" s="41">
        <v>10</v>
      </c>
      <c r="G129" s="83" t="e">
        <f>NA()</f>
        <v>#N/A</v>
      </c>
      <c r="H129" s="83" t="e">
        <f>NA()</f>
        <v>#N/A</v>
      </c>
      <c r="I129" s="83" t="e">
        <f>NA()</f>
        <v>#N/A</v>
      </c>
      <c r="J129" s="41">
        <v>4.7</v>
      </c>
      <c r="K129" s="83">
        <v>40</v>
      </c>
      <c r="L129" s="83" t="e">
        <f>NA()</f>
        <v>#N/A</v>
      </c>
      <c r="M129" s="83" t="e">
        <f>NA()</f>
        <v>#N/A</v>
      </c>
      <c r="N129" s="83" t="e">
        <f>NA()</f>
        <v>#N/A</v>
      </c>
      <c r="O129" s="83" t="e">
        <f>NA()</f>
        <v>#N/A</v>
      </c>
      <c r="P129" s="83" t="e">
        <f>NA()</f>
        <v>#N/A</v>
      </c>
      <c r="Q129" s="83" t="s">
        <v>188</v>
      </c>
      <c r="R129" s="65" t="s">
        <v>197</v>
      </c>
      <c r="S129" s="41">
        <v>2012</v>
      </c>
      <c r="T129" s="84" t="s">
        <v>461</v>
      </c>
      <c r="U129" s="62" t="s">
        <v>393</v>
      </c>
      <c r="V129" s="32" t="s">
        <v>116</v>
      </c>
      <c r="W129" s="92"/>
      <c r="X129" s="112">
        <f t="shared" si="56"/>
        <v>4.7</v>
      </c>
      <c r="Y129" s="112" t="e">
        <f t="shared" si="57"/>
        <v>#N/A</v>
      </c>
      <c r="Z129" s="11" t="e">
        <f t="shared" si="32"/>
        <v>#N/A</v>
      </c>
      <c r="AA129" s="11" t="e">
        <f t="shared" si="33"/>
        <v>#N/A</v>
      </c>
      <c r="AB129" s="11" t="e">
        <f t="shared" si="34"/>
        <v>#N/A</v>
      </c>
      <c r="AC129" s="11" t="e">
        <f t="shared" si="35"/>
        <v>#N/A</v>
      </c>
      <c r="AD129" s="11" t="e">
        <f t="shared" si="36"/>
        <v>#N/A</v>
      </c>
      <c r="AE129" s="11" t="e">
        <f t="shared" si="37"/>
        <v>#N/A</v>
      </c>
      <c r="AF129" s="11" t="e">
        <f t="shared" si="38"/>
        <v>#N/A</v>
      </c>
      <c r="AG129" s="11" t="e">
        <f t="shared" si="39"/>
        <v>#N/A</v>
      </c>
      <c r="AH129" s="11" t="e">
        <f t="shared" si="40"/>
        <v>#N/A</v>
      </c>
      <c r="AI129" s="11" t="e">
        <f t="shared" si="41"/>
        <v>#N/A</v>
      </c>
      <c r="AJ129" s="11" t="e">
        <f t="shared" si="42"/>
        <v>#N/A</v>
      </c>
      <c r="AK129" s="11" t="e">
        <f t="shared" si="43"/>
        <v>#N/A</v>
      </c>
      <c r="AL129" s="11">
        <f t="shared" si="44"/>
        <v>4.7</v>
      </c>
      <c r="AM129" s="11" t="e">
        <f t="shared" si="45"/>
        <v>#N/A</v>
      </c>
      <c r="AN129" s="11" t="e">
        <f t="shared" si="46"/>
        <v>#N/A</v>
      </c>
      <c r="AO129" s="11" t="e">
        <f t="shared" si="47"/>
        <v>#N/A</v>
      </c>
      <c r="AP129" s="11" t="e">
        <f t="shared" si="48"/>
        <v>#N/A</v>
      </c>
      <c r="AQ129" s="11" t="e">
        <f t="shared" si="49"/>
        <v>#N/A</v>
      </c>
      <c r="AR129" s="11" t="e">
        <f t="shared" si="50"/>
        <v>#N/A</v>
      </c>
      <c r="AS129" s="11" t="e">
        <f t="shared" si="51"/>
        <v>#N/A</v>
      </c>
      <c r="AT129" s="11" t="e">
        <f t="shared" si="52"/>
        <v>#N/A</v>
      </c>
      <c r="AU129" s="11" t="e">
        <f t="shared" si="53"/>
        <v>#N/A</v>
      </c>
      <c r="AV129" s="11" t="e">
        <f t="shared" si="54"/>
        <v>#N/A</v>
      </c>
      <c r="AW129" s="11" t="e">
        <f t="shared" si="55"/>
        <v>#N/A</v>
      </c>
      <c r="AX129" s="41"/>
      <c r="AY129" s="43" t="s">
        <v>511</v>
      </c>
    </row>
    <row r="130" spans="1:51" x14ac:dyDescent="0.45">
      <c r="A130" s="40">
        <v>62</v>
      </c>
      <c r="B130" s="74" t="s">
        <v>440</v>
      </c>
      <c r="C130" s="41">
        <v>226</v>
      </c>
      <c r="D130" s="83">
        <v>1</v>
      </c>
      <c r="E130" s="83">
        <v>110</v>
      </c>
      <c r="F130" s="41">
        <v>12</v>
      </c>
      <c r="G130" s="83" t="e">
        <f>NA()</f>
        <v>#N/A</v>
      </c>
      <c r="H130" s="83" t="e">
        <f>NA()</f>
        <v>#N/A</v>
      </c>
      <c r="I130" s="62">
        <v>7</v>
      </c>
      <c r="J130" s="41">
        <v>1.5</v>
      </c>
      <c r="K130" s="83">
        <v>50</v>
      </c>
      <c r="L130" s="83" t="e">
        <f>NA()</f>
        <v>#N/A</v>
      </c>
      <c r="M130" s="83" t="e">
        <f>NA()</f>
        <v>#N/A</v>
      </c>
      <c r="N130" s="83">
        <v>1.5</v>
      </c>
      <c r="O130" s="83" t="e">
        <f>NA()</f>
        <v>#N/A</v>
      </c>
      <c r="P130" s="83" t="e">
        <f>NA()</f>
        <v>#N/A</v>
      </c>
      <c r="Q130" s="83" t="s">
        <v>176</v>
      </c>
      <c r="R130" s="65" t="s">
        <v>197</v>
      </c>
      <c r="S130" s="41">
        <v>2011</v>
      </c>
      <c r="T130" s="84" t="s">
        <v>515</v>
      </c>
      <c r="U130" s="62" t="s">
        <v>394</v>
      </c>
      <c r="V130" s="32" t="s">
        <v>116</v>
      </c>
      <c r="W130" s="92"/>
      <c r="X130" s="112">
        <f t="shared" si="56"/>
        <v>1.5</v>
      </c>
      <c r="Y130" s="112" t="e">
        <f t="shared" si="57"/>
        <v>#N/A</v>
      </c>
      <c r="Z130" s="11" t="e">
        <f t="shared" si="32"/>
        <v>#N/A</v>
      </c>
      <c r="AA130" s="11" t="e">
        <f t="shared" si="33"/>
        <v>#N/A</v>
      </c>
      <c r="AB130" s="11" t="e">
        <f t="shared" si="34"/>
        <v>#N/A</v>
      </c>
      <c r="AC130" s="11" t="e">
        <f t="shared" si="35"/>
        <v>#N/A</v>
      </c>
      <c r="AD130" s="11" t="e">
        <f t="shared" si="36"/>
        <v>#N/A</v>
      </c>
      <c r="AE130" s="11">
        <f t="shared" si="37"/>
        <v>7</v>
      </c>
      <c r="AF130" s="11" t="e">
        <f t="shared" si="38"/>
        <v>#N/A</v>
      </c>
      <c r="AG130" s="11" t="e">
        <f t="shared" si="39"/>
        <v>#N/A</v>
      </c>
      <c r="AH130" s="11" t="e">
        <f t="shared" si="40"/>
        <v>#N/A</v>
      </c>
      <c r="AI130" s="11" t="e">
        <f t="shared" si="41"/>
        <v>#N/A</v>
      </c>
      <c r="AJ130" s="11" t="e">
        <f t="shared" si="42"/>
        <v>#N/A</v>
      </c>
      <c r="AK130" s="11" t="e">
        <f t="shared" si="43"/>
        <v>#N/A</v>
      </c>
      <c r="AL130" s="11">
        <f t="shared" si="44"/>
        <v>1.5</v>
      </c>
      <c r="AM130" s="11" t="e">
        <f t="shared" si="45"/>
        <v>#N/A</v>
      </c>
      <c r="AN130" s="11" t="e">
        <f t="shared" si="46"/>
        <v>#N/A</v>
      </c>
      <c r="AO130" s="11" t="e">
        <f t="shared" si="47"/>
        <v>#N/A</v>
      </c>
      <c r="AP130" s="11" t="e">
        <f t="shared" si="48"/>
        <v>#N/A</v>
      </c>
      <c r="AQ130" s="11" t="e">
        <f t="shared" si="49"/>
        <v>#N/A</v>
      </c>
      <c r="AR130" s="11" t="e">
        <f t="shared" si="50"/>
        <v>#N/A</v>
      </c>
      <c r="AS130" s="11" t="e">
        <f t="shared" si="51"/>
        <v>#N/A</v>
      </c>
      <c r="AT130" s="11">
        <f t="shared" si="52"/>
        <v>7</v>
      </c>
      <c r="AU130" s="11" t="e">
        <f t="shared" si="53"/>
        <v>#N/A</v>
      </c>
      <c r="AV130" s="11" t="e">
        <f t="shared" si="54"/>
        <v>#N/A</v>
      </c>
      <c r="AW130" s="11" t="e">
        <f t="shared" si="55"/>
        <v>#N/A</v>
      </c>
      <c r="AX130" s="41"/>
      <c r="AY130" s="43" t="s">
        <v>512</v>
      </c>
    </row>
    <row r="131" spans="1:51" x14ac:dyDescent="0.45">
      <c r="A131" s="62"/>
      <c r="B131" s="41"/>
      <c r="C131" s="41"/>
      <c r="D131" s="83"/>
      <c r="E131" s="83"/>
      <c r="F131" s="41"/>
      <c r="G131" s="41"/>
      <c r="H131" s="41"/>
      <c r="I131" s="62"/>
      <c r="J131" s="41"/>
      <c r="K131" s="83"/>
      <c r="L131" s="83"/>
      <c r="M131" s="83"/>
      <c r="N131" s="83"/>
      <c r="O131" s="83"/>
      <c r="P131" s="83"/>
      <c r="Q131" s="83"/>
      <c r="R131" s="41"/>
      <c r="S131" s="41"/>
      <c r="T131" s="62"/>
      <c r="U131" s="62"/>
      <c r="V131" s="62"/>
      <c r="W131" s="109"/>
      <c r="X131" s="112"/>
      <c r="Y131" s="112"/>
      <c r="Z131" s="11" t="e">
        <f t="shared" ref="Z131:Z148" si="58">IF(ISBLANK(I131),NA(),IF(AND(C131&gt;=200,C131&lt;=450),IF(ISERROR(SEARCH("*SBD*",R131)),NA(),I131),NA()))</f>
        <v>#N/A</v>
      </c>
      <c r="AA131" s="11" t="e">
        <f t="shared" ref="AA131:AA148" si="59">IF(ISBLANK(I131),NA(),IF(AND(C131&gt;=200,C131&lt;=450),IF(ISERROR(SEARCH("*FMBD*",R131)),NA(),I131),NA()))</f>
        <v>#N/A</v>
      </c>
      <c r="AB131" s="11" t="e">
        <f t="shared" ref="AB131:AB148" si="60">IF(ISBLANK(I131),NA(),IF(AND(C131&gt;=200,C131&lt;=450),IF(ISERROR(SEARCH("*SiGe*",R131)),NA(),I131),NA()))</f>
        <v>#N/A</v>
      </c>
      <c r="AC131" s="11" t="e">
        <f t="shared" ref="AC131:AC148" si="61">IF(ISBLANK(I131),NA(),IF(AND(C131&gt;=200,C131&lt;=450),IF(ISERROR(SEARCH("*CMOS*",R131)),NA(),I131),NA()))</f>
        <v>#N/A</v>
      </c>
      <c r="AD131" s="11" t="e">
        <f t="shared" ref="AD131:AD148" si="62">IF(ISBLANK(I131),NA(),IF(AND(C131&gt;=200,C131&lt;=450),IF(ISERROR(SEARCH("*InP HEMT*",R131)),NA(),I131),NA()))</f>
        <v>#N/A</v>
      </c>
      <c r="AE131" s="11" t="e">
        <f t="shared" ref="AE131:AE148" si="63">IF(ISBLANK(I131),NA(),IF(AND(C131&gt;=200,C131&lt;=450),IF(ISERROR(SEARCH("*mHEMT*",R131)),NA(),I131),NA()))</f>
        <v>#N/A</v>
      </c>
      <c r="AF131" s="11" t="e">
        <f t="shared" ref="AF131:AF148" si="64">IF(ISBLANK(I131),NA(),IF(AND(C131&gt;=200,C131&lt;=450),IF(ISERROR(SEARCH("*InP HBT*",R131)),NA(),I131),NA()))</f>
        <v>#N/A</v>
      </c>
      <c r="AG131" s="11" t="e">
        <f t="shared" ref="AG131:AG148" si="65">IF(ISBLANK(J131),NA(),IF(ISERROR(SEARCH("*SBD*",R131)),NA(),J131))</f>
        <v>#N/A</v>
      </c>
      <c r="AH131" s="11" t="e">
        <f t="shared" ref="AH131:AH148" si="66">IF(ISBLANK(J131),NA(),IF(ISERROR(SEARCH("*FMBD*",R131)),NA(),J131))</f>
        <v>#N/A</v>
      </c>
      <c r="AI131" s="11" t="e">
        <f t="shared" ref="AI131:AI148" si="67">IF(ISBLANK(J131),NA(),IF(ISERROR(SEARCH("*SiGe*",R131)),NA(),J131))</f>
        <v>#N/A</v>
      </c>
      <c r="AJ131" s="11" t="e">
        <f t="shared" ref="AJ131:AJ148" si="68">IF(ISBLANK(J131),NA(),IF(ISERROR(SEARCH("*CMOS*",R131)),NA(),J131))</f>
        <v>#N/A</v>
      </c>
      <c r="AK131" s="11" t="e">
        <f t="shared" ref="AK131:AK148" si="69">IF(ISBLANK(J131),NA(),IF(ISERROR(SEARCH("*InP HEMT*",R131)),NA(),J131))</f>
        <v>#N/A</v>
      </c>
      <c r="AL131" s="11" t="e">
        <f t="shared" ref="AL131:AL148" si="70">IF(ISBLANK(J131),NA(),IF(ISERROR(SEARCH("*mHEMT*",R131)),NA(),J131))</f>
        <v>#N/A</v>
      </c>
      <c r="AM131" s="11" t="e">
        <f t="shared" ref="AM131:AM148" si="71">IF(ISBLANK(J131),NA(),IF(ISERROR(SEARCH("*InP HBT*",R131)),NA(),J131))</f>
        <v>#N/A</v>
      </c>
      <c r="AN131" s="11" t="e">
        <f t="shared" ref="AN131:AN148" si="72">IF(V131="Yes",AB131,NA())</f>
        <v>#N/A</v>
      </c>
      <c r="AO131" s="11" t="e">
        <f t="shared" ref="AO131:AO148" si="73">IF(V131="No",AB131,NA())</f>
        <v>#N/A</v>
      </c>
      <c r="AP131" s="11" t="e">
        <f t="shared" ref="AP131:AP148" si="74">IF(V131="Yes",AC131,NA())</f>
        <v>#N/A</v>
      </c>
      <c r="AQ131" s="11" t="e">
        <f t="shared" ref="AQ131:AQ148" si="75">IF(V131="No",AC131,NA())</f>
        <v>#N/A</v>
      </c>
      <c r="AR131" s="11" t="e">
        <f t="shared" ref="AR131:AR148" si="76">IF(V131="Yes",AD131,NA())</f>
        <v>#N/A</v>
      </c>
      <c r="AS131" s="11" t="e">
        <f t="shared" ref="AS131:AS148" si="77">IF(V131="No",AD131,NA())</f>
        <v>#N/A</v>
      </c>
      <c r="AT131" s="11" t="e">
        <f t="shared" ref="AT131:AT148" si="78">IF(V131="Yes",AE131,NA())</f>
        <v>#N/A</v>
      </c>
      <c r="AU131" s="11" t="e">
        <f t="shared" ref="AU131:AU148" si="79">IF(V131="No",AE131,NA())</f>
        <v>#N/A</v>
      </c>
      <c r="AV131" s="11" t="e">
        <f t="shared" ref="AV131:AV148" si="80">IF(V131="Yes",AF131,NA())</f>
        <v>#N/A</v>
      </c>
      <c r="AW131" s="11" t="e">
        <f t="shared" ref="AW131:AW148" si="81">IF(V131="No",AF131,NA())</f>
        <v>#N/A</v>
      </c>
      <c r="AX131" s="41"/>
    </row>
    <row r="132" spans="1:51" x14ac:dyDescent="0.45">
      <c r="A132" s="72">
        <v>63</v>
      </c>
      <c r="B132" s="85" t="s">
        <v>550</v>
      </c>
      <c r="C132" s="85">
        <v>220</v>
      </c>
      <c r="D132" s="86" t="s">
        <v>551</v>
      </c>
      <c r="E132" s="100">
        <v>110</v>
      </c>
      <c r="F132" s="86" t="s">
        <v>552</v>
      </c>
      <c r="G132" s="76" t="e">
        <f>NA()</f>
        <v>#N/A</v>
      </c>
      <c r="H132" s="76" t="e">
        <f>NA()</f>
        <v>#N/A</v>
      </c>
      <c r="I132" s="72">
        <v>18</v>
      </c>
      <c r="J132" s="76">
        <v>16</v>
      </c>
      <c r="K132" s="76" t="e">
        <f>NA()</f>
        <v>#N/A</v>
      </c>
      <c r="L132" s="76" t="e">
        <f>NA()</f>
        <v>#N/A</v>
      </c>
      <c r="M132" s="100">
        <v>0.216</v>
      </c>
      <c r="N132" s="100">
        <v>0.66</v>
      </c>
      <c r="O132" s="100" t="e">
        <f>NA()</f>
        <v>#N/A</v>
      </c>
      <c r="P132" s="76" t="e">
        <f>NA()</f>
        <v>#N/A</v>
      </c>
      <c r="Q132" s="100" t="s">
        <v>225</v>
      </c>
      <c r="R132" s="76" t="s">
        <v>553</v>
      </c>
      <c r="S132" s="76">
        <v>2012</v>
      </c>
      <c r="T132" s="72" t="s">
        <v>461</v>
      </c>
      <c r="U132" s="72" t="s">
        <v>554</v>
      </c>
      <c r="V132" s="32" t="s">
        <v>116</v>
      </c>
      <c r="W132" s="111"/>
      <c r="X132" s="112">
        <f t="shared" ref="X132:X144" si="82">IF(ISERROR(SEARCH("*Japan*",R132)),J132,NA())</f>
        <v>16</v>
      </c>
      <c r="Y132" s="112" t="e">
        <f t="shared" ref="Y132:Y144" si="83">IF(ISERROR(SEARCH("*Japan*",R132)),NA(),J132)</f>
        <v>#N/A</v>
      </c>
      <c r="Z132" s="11" t="e">
        <f t="shared" si="58"/>
        <v>#N/A</v>
      </c>
      <c r="AA132" s="11" t="e">
        <f t="shared" si="59"/>
        <v>#N/A</v>
      </c>
      <c r="AB132" s="11">
        <f t="shared" si="60"/>
        <v>18</v>
      </c>
      <c r="AC132" s="11" t="e">
        <f t="shared" si="61"/>
        <v>#N/A</v>
      </c>
      <c r="AD132" s="11" t="e">
        <f t="shared" si="62"/>
        <v>#N/A</v>
      </c>
      <c r="AE132" s="11" t="e">
        <f t="shared" si="63"/>
        <v>#N/A</v>
      </c>
      <c r="AF132" s="11" t="e">
        <f t="shared" si="64"/>
        <v>#N/A</v>
      </c>
      <c r="AG132" s="11" t="e">
        <f t="shared" si="65"/>
        <v>#N/A</v>
      </c>
      <c r="AH132" s="11" t="e">
        <f t="shared" si="66"/>
        <v>#N/A</v>
      </c>
      <c r="AI132" s="11">
        <f t="shared" si="67"/>
        <v>16</v>
      </c>
      <c r="AJ132" s="11" t="e">
        <f t="shared" si="68"/>
        <v>#N/A</v>
      </c>
      <c r="AK132" s="11" t="e">
        <f t="shared" si="69"/>
        <v>#N/A</v>
      </c>
      <c r="AL132" s="11" t="e">
        <f t="shared" si="70"/>
        <v>#N/A</v>
      </c>
      <c r="AM132" s="11" t="e">
        <f t="shared" si="71"/>
        <v>#N/A</v>
      </c>
      <c r="AN132" s="11">
        <f t="shared" si="72"/>
        <v>18</v>
      </c>
      <c r="AO132" s="11" t="e">
        <f t="shared" si="73"/>
        <v>#N/A</v>
      </c>
      <c r="AP132" s="11" t="e">
        <f t="shared" si="74"/>
        <v>#N/A</v>
      </c>
      <c r="AQ132" s="11" t="e">
        <f t="shared" si="75"/>
        <v>#N/A</v>
      </c>
      <c r="AR132" s="11" t="e">
        <f t="shared" si="76"/>
        <v>#N/A</v>
      </c>
      <c r="AS132" s="11" t="e">
        <f t="shared" si="77"/>
        <v>#N/A</v>
      </c>
      <c r="AT132" s="11" t="e">
        <f t="shared" si="78"/>
        <v>#N/A</v>
      </c>
      <c r="AU132" s="11" t="e">
        <f t="shared" si="79"/>
        <v>#N/A</v>
      </c>
      <c r="AV132" s="11" t="e">
        <f t="shared" si="80"/>
        <v>#N/A</v>
      </c>
      <c r="AW132" s="11" t="e">
        <f t="shared" si="81"/>
        <v>#N/A</v>
      </c>
      <c r="AX132" s="76"/>
    </row>
    <row r="133" spans="1:51" x14ac:dyDescent="0.45">
      <c r="A133" s="72">
        <v>63</v>
      </c>
      <c r="B133" s="85" t="s">
        <v>555</v>
      </c>
      <c r="C133" s="85">
        <v>320</v>
      </c>
      <c r="D133" s="86" t="s">
        <v>556</v>
      </c>
      <c r="E133" s="100">
        <v>17.7</v>
      </c>
      <c r="F133" s="86" t="s">
        <v>557</v>
      </c>
      <c r="G133" s="76" t="e">
        <f>NA()</f>
        <v>#N/A</v>
      </c>
      <c r="H133" s="76" t="e">
        <f>NA()</f>
        <v>#N/A</v>
      </c>
      <c r="I133" s="72">
        <v>36</v>
      </c>
      <c r="J133" s="76">
        <v>-14</v>
      </c>
      <c r="K133" s="76" t="e">
        <f>NA()</f>
        <v>#N/A</v>
      </c>
      <c r="L133" s="76" t="e">
        <f>NA()</f>
        <v>#N/A</v>
      </c>
      <c r="M133" s="76" t="e">
        <f>NA()</f>
        <v>#N/A</v>
      </c>
      <c r="N133" s="100">
        <v>0.92</v>
      </c>
      <c r="O133" s="100" t="e">
        <f>NA()</f>
        <v>#N/A</v>
      </c>
      <c r="P133" s="100" t="e">
        <f>NA()</f>
        <v>#N/A</v>
      </c>
      <c r="Q133" s="100" t="s">
        <v>225</v>
      </c>
      <c r="R133" s="76" t="s">
        <v>553</v>
      </c>
      <c r="S133" s="76">
        <v>2012</v>
      </c>
      <c r="T133" s="72" t="s">
        <v>560</v>
      </c>
      <c r="U133" s="72" t="s">
        <v>554</v>
      </c>
      <c r="V133" s="33" t="s">
        <v>101</v>
      </c>
      <c r="W133" s="111"/>
      <c r="X133" s="112">
        <f t="shared" si="82"/>
        <v>-14</v>
      </c>
      <c r="Y133" s="112" t="e">
        <f t="shared" si="83"/>
        <v>#N/A</v>
      </c>
      <c r="Z133" s="11" t="e">
        <f t="shared" si="58"/>
        <v>#N/A</v>
      </c>
      <c r="AA133" s="11" t="e">
        <f t="shared" si="59"/>
        <v>#N/A</v>
      </c>
      <c r="AB133" s="11">
        <f t="shared" si="60"/>
        <v>36</v>
      </c>
      <c r="AC133" s="11" t="e">
        <f t="shared" si="61"/>
        <v>#N/A</v>
      </c>
      <c r="AD133" s="11" t="e">
        <f t="shared" si="62"/>
        <v>#N/A</v>
      </c>
      <c r="AE133" s="11" t="e">
        <f t="shared" si="63"/>
        <v>#N/A</v>
      </c>
      <c r="AF133" s="11" t="e">
        <f t="shared" si="64"/>
        <v>#N/A</v>
      </c>
      <c r="AG133" s="11" t="e">
        <f t="shared" si="65"/>
        <v>#N/A</v>
      </c>
      <c r="AH133" s="11" t="e">
        <f t="shared" si="66"/>
        <v>#N/A</v>
      </c>
      <c r="AI133" s="11">
        <f t="shared" si="67"/>
        <v>-14</v>
      </c>
      <c r="AJ133" s="11" t="e">
        <f t="shared" si="68"/>
        <v>#N/A</v>
      </c>
      <c r="AK133" s="11" t="e">
        <f t="shared" si="69"/>
        <v>#N/A</v>
      </c>
      <c r="AL133" s="11" t="e">
        <f t="shared" si="70"/>
        <v>#N/A</v>
      </c>
      <c r="AM133" s="11" t="e">
        <f t="shared" si="71"/>
        <v>#N/A</v>
      </c>
      <c r="AN133" s="11" t="e">
        <f t="shared" si="72"/>
        <v>#N/A</v>
      </c>
      <c r="AO133" s="11">
        <f t="shared" si="73"/>
        <v>36</v>
      </c>
      <c r="AP133" s="11" t="e">
        <f t="shared" si="74"/>
        <v>#N/A</v>
      </c>
      <c r="AQ133" s="11" t="e">
        <f t="shared" si="75"/>
        <v>#N/A</v>
      </c>
      <c r="AR133" s="11" t="e">
        <f t="shared" si="76"/>
        <v>#N/A</v>
      </c>
      <c r="AS133" s="11" t="e">
        <f t="shared" si="77"/>
        <v>#N/A</v>
      </c>
      <c r="AT133" s="11" t="e">
        <f t="shared" si="78"/>
        <v>#N/A</v>
      </c>
      <c r="AU133" s="11" t="e">
        <f t="shared" si="79"/>
        <v>#N/A</v>
      </c>
      <c r="AV133" s="11" t="e">
        <f t="shared" si="80"/>
        <v>#N/A</v>
      </c>
      <c r="AW133" s="11" t="e">
        <f t="shared" si="81"/>
        <v>#N/A</v>
      </c>
      <c r="AX133" s="76"/>
    </row>
    <row r="134" spans="1:51" x14ac:dyDescent="0.45">
      <c r="A134" s="72">
        <v>64</v>
      </c>
      <c r="B134" s="85" t="s">
        <v>561</v>
      </c>
      <c r="C134" s="85">
        <v>245</v>
      </c>
      <c r="D134" s="86" t="s">
        <v>562</v>
      </c>
      <c r="E134" s="100">
        <v>245</v>
      </c>
      <c r="F134" s="86" t="s">
        <v>563</v>
      </c>
      <c r="G134" s="76" t="e">
        <f>NA()</f>
        <v>#N/A</v>
      </c>
      <c r="H134" s="76" t="e">
        <f>NA()</f>
        <v>#N/A</v>
      </c>
      <c r="I134" s="72">
        <v>21</v>
      </c>
      <c r="J134" s="76">
        <v>18</v>
      </c>
      <c r="K134" s="100">
        <v>25</v>
      </c>
      <c r="L134" s="100">
        <v>-27</v>
      </c>
      <c r="M134" s="100">
        <v>0.51200000000000001</v>
      </c>
      <c r="N134" s="100">
        <v>2.1</v>
      </c>
      <c r="O134" s="100" t="e">
        <f>NA()</f>
        <v>#N/A</v>
      </c>
      <c r="P134" s="76" t="e">
        <f>NA()</f>
        <v>#N/A</v>
      </c>
      <c r="Q134" s="100" t="s">
        <v>225</v>
      </c>
      <c r="R134" s="76" t="s">
        <v>553</v>
      </c>
      <c r="S134" s="76">
        <v>2013</v>
      </c>
      <c r="T134" s="72" t="s">
        <v>564</v>
      </c>
      <c r="U134" s="72" t="s">
        <v>565</v>
      </c>
      <c r="V134" s="32" t="s">
        <v>116</v>
      </c>
      <c r="W134" s="111"/>
      <c r="X134" s="112">
        <f t="shared" si="82"/>
        <v>18</v>
      </c>
      <c r="Y134" s="112" t="e">
        <f t="shared" si="83"/>
        <v>#N/A</v>
      </c>
      <c r="Z134" s="11" t="e">
        <f t="shared" si="58"/>
        <v>#N/A</v>
      </c>
      <c r="AA134" s="11" t="e">
        <f t="shared" si="59"/>
        <v>#N/A</v>
      </c>
      <c r="AB134" s="11">
        <f t="shared" si="60"/>
        <v>21</v>
      </c>
      <c r="AC134" s="11" t="e">
        <f t="shared" si="61"/>
        <v>#N/A</v>
      </c>
      <c r="AD134" s="11" t="e">
        <f t="shared" si="62"/>
        <v>#N/A</v>
      </c>
      <c r="AE134" s="11" t="e">
        <f t="shared" si="63"/>
        <v>#N/A</v>
      </c>
      <c r="AF134" s="11" t="e">
        <f t="shared" si="64"/>
        <v>#N/A</v>
      </c>
      <c r="AG134" s="11" t="e">
        <f t="shared" si="65"/>
        <v>#N/A</v>
      </c>
      <c r="AH134" s="11" t="e">
        <f t="shared" si="66"/>
        <v>#N/A</v>
      </c>
      <c r="AI134" s="11">
        <f t="shared" si="67"/>
        <v>18</v>
      </c>
      <c r="AJ134" s="11" t="e">
        <f t="shared" si="68"/>
        <v>#N/A</v>
      </c>
      <c r="AK134" s="11" t="e">
        <f t="shared" si="69"/>
        <v>#N/A</v>
      </c>
      <c r="AL134" s="11" t="e">
        <f t="shared" si="70"/>
        <v>#N/A</v>
      </c>
      <c r="AM134" s="11" t="e">
        <f t="shared" si="71"/>
        <v>#N/A</v>
      </c>
      <c r="AN134" s="11">
        <f t="shared" si="72"/>
        <v>21</v>
      </c>
      <c r="AO134" s="11" t="e">
        <f t="shared" si="73"/>
        <v>#N/A</v>
      </c>
      <c r="AP134" s="11" t="e">
        <f t="shared" si="74"/>
        <v>#N/A</v>
      </c>
      <c r="AQ134" s="11" t="e">
        <f t="shared" si="75"/>
        <v>#N/A</v>
      </c>
      <c r="AR134" s="11" t="e">
        <f t="shared" si="76"/>
        <v>#N/A</v>
      </c>
      <c r="AS134" s="11" t="e">
        <f t="shared" si="77"/>
        <v>#N/A</v>
      </c>
      <c r="AT134" s="11" t="e">
        <f t="shared" si="78"/>
        <v>#N/A</v>
      </c>
      <c r="AU134" s="11" t="e">
        <f t="shared" si="79"/>
        <v>#N/A</v>
      </c>
      <c r="AV134" s="11" t="e">
        <f t="shared" si="80"/>
        <v>#N/A</v>
      </c>
      <c r="AW134" s="11" t="e">
        <f t="shared" si="81"/>
        <v>#N/A</v>
      </c>
      <c r="AX134" s="76"/>
    </row>
    <row r="135" spans="1:51" x14ac:dyDescent="0.45">
      <c r="A135" s="72">
        <v>65</v>
      </c>
      <c r="B135" s="85">
        <v>240</v>
      </c>
      <c r="C135" s="85">
        <v>240</v>
      </c>
      <c r="D135" s="86" t="s">
        <v>566</v>
      </c>
      <c r="E135" s="100" t="s">
        <v>567</v>
      </c>
      <c r="F135" s="86" t="s">
        <v>568</v>
      </c>
      <c r="G135" s="76" t="e">
        <f>NA()</f>
        <v>#N/A</v>
      </c>
      <c r="H135" s="76" t="e">
        <f>NA()</f>
        <v>#N/A</v>
      </c>
      <c r="I135" s="72">
        <v>15</v>
      </c>
      <c r="J135" s="76">
        <v>10.5</v>
      </c>
      <c r="K135" s="100" t="s">
        <v>569</v>
      </c>
      <c r="L135" s="100">
        <v>-18</v>
      </c>
      <c r="M135" s="100">
        <v>0.86599999999999999</v>
      </c>
      <c r="N135" s="100">
        <v>1.5680000000000001</v>
      </c>
      <c r="O135" s="100" t="s">
        <v>570</v>
      </c>
      <c r="P135" s="76" t="e">
        <f>NA()</f>
        <v>#N/A</v>
      </c>
      <c r="Q135" s="100" t="s">
        <v>225</v>
      </c>
      <c r="R135" s="76" t="s">
        <v>553</v>
      </c>
      <c r="S135" s="76">
        <v>2016</v>
      </c>
      <c r="T135" s="72" t="s">
        <v>571</v>
      </c>
      <c r="U135" s="72" t="s">
        <v>572</v>
      </c>
      <c r="V135" s="32" t="s">
        <v>116</v>
      </c>
      <c r="W135" s="111"/>
      <c r="X135" s="112">
        <f t="shared" si="82"/>
        <v>10.5</v>
      </c>
      <c r="Y135" s="112" t="e">
        <f t="shared" si="83"/>
        <v>#N/A</v>
      </c>
      <c r="Z135" s="11" t="e">
        <f t="shared" si="58"/>
        <v>#N/A</v>
      </c>
      <c r="AA135" s="11" t="e">
        <f t="shared" si="59"/>
        <v>#N/A</v>
      </c>
      <c r="AB135" s="11">
        <f t="shared" si="60"/>
        <v>15</v>
      </c>
      <c r="AC135" s="11" t="e">
        <f t="shared" si="61"/>
        <v>#N/A</v>
      </c>
      <c r="AD135" s="11" t="e">
        <f t="shared" si="62"/>
        <v>#N/A</v>
      </c>
      <c r="AE135" s="11" t="e">
        <f t="shared" si="63"/>
        <v>#N/A</v>
      </c>
      <c r="AF135" s="11" t="e">
        <f t="shared" si="64"/>
        <v>#N/A</v>
      </c>
      <c r="AG135" s="11" t="e">
        <f t="shared" si="65"/>
        <v>#N/A</v>
      </c>
      <c r="AH135" s="11" t="e">
        <f t="shared" si="66"/>
        <v>#N/A</v>
      </c>
      <c r="AI135" s="11">
        <f t="shared" si="67"/>
        <v>10.5</v>
      </c>
      <c r="AJ135" s="11" t="e">
        <f t="shared" si="68"/>
        <v>#N/A</v>
      </c>
      <c r="AK135" s="11" t="e">
        <f t="shared" si="69"/>
        <v>#N/A</v>
      </c>
      <c r="AL135" s="11" t="e">
        <f t="shared" si="70"/>
        <v>#N/A</v>
      </c>
      <c r="AM135" s="11" t="e">
        <f t="shared" si="71"/>
        <v>#N/A</v>
      </c>
      <c r="AN135" s="11">
        <f t="shared" si="72"/>
        <v>15</v>
      </c>
      <c r="AO135" s="11" t="e">
        <f t="shared" si="73"/>
        <v>#N/A</v>
      </c>
      <c r="AP135" s="11" t="e">
        <f t="shared" si="74"/>
        <v>#N/A</v>
      </c>
      <c r="AQ135" s="11" t="e">
        <f t="shared" si="75"/>
        <v>#N/A</v>
      </c>
      <c r="AR135" s="11" t="e">
        <f t="shared" si="76"/>
        <v>#N/A</v>
      </c>
      <c r="AS135" s="11" t="e">
        <f t="shared" si="77"/>
        <v>#N/A</v>
      </c>
      <c r="AT135" s="11" t="e">
        <f t="shared" si="78"/>
        <v>#N/A</v>
      </c>
      <c r="AU135" s="11" t="e">
        <f t="shared" si="79"/>
        <v>#N/A</v>
      </c>
      <c r="AV135" s="11" t="e">
        <f t="shared" si="80"/>
        <v>#N/A</v>
      </c>
      <c r="AW135" s="11" t="e">
        <f t="shared" si="81"/>
        <v>#N/A</v>
      </c>
      <c r="AX135" s="76"/>
    </row>
    <row r="136" spans="1:51" x14ac:dyDescent="0.45">
      <c r="A136" s="72">
        <v>66</v>
      </c>
      <c r="B136" s="85" t="s">
        <v>573</v>
      </c>
      <c r="C136" s="76">
        <v>240</v>
      </c>
      <c r="D136" s="86" t="s">
        <v>574</v>
      </c>
      <c r="E136" s="85" t="s">
        <v>575</v>
      </c>
      <c r="F136" s="86" t="s">
        <v>576</v>
      </c>
      <c r="G136" s="76" t="e">
        <f>NA()</f>
        <v>#N/A</v>
      </c>
      <c r="H136" s="76" t="e">
        <f>NA()</f>
        <v>#N/A</v>
      </c>
      <c r="I136" s="72">
        <v>18</v>
      </c>
      <c r="J136" s="76">
        <v>13</v>
      </c>
      <c r="K136" s="100">
        <v>55</v>
      </c>
      <c r="L136" s="76" t="e">
        <f>NA()</f>
        <v>#N/A</v>
      </c>
      <c r="M136" s="100">
        <v>0.5</v>
      </c>
      <c r="N136" s="100">
        <v>1.25</v>
      </c>
      <c r="O136" s="100" t="e">
        <f>NA()</f>
        <v>#N/A</v>
      </c>
      <c r="P136" s="76" t="e">
        <f>NA()</f>
        <v>#N/A</v>
      </c>
      <c r="Q136" s="100" t="s">
        <v>225</v>
      </c>
      <c r="R136" s="76" t="s">
        <v>553</v>
      </c>
      <c r="S136" s="76">
        <v>2017</v>
      </c>
      <c r="T136" s="72" t="s">
        <v>577</v>
      </c>
      <c r="U136" s="72" t="s">
        <v>572</v>
      </c>
      <c r="V136" s="72"/>
      <c r="W136" s="111"/>
      <c r="X136" s="112">
        <f t="shared" si="82"/>
        <v>13</v>
      </c>
      <c r="Y136" s="112" t="e">
        <f t="shared" si="83"/>
        <v>#N/A</v>
      </c>
      <c r="Z136" s="11" t="e">
        <f t="shared" si="58"/>
        <v>#N/A</v>
      </c>
      <c r="AA136" s="11" t="e">
        <f t="shared" si="59"/>
        <v>#N/A</v>
      </c>
      <c r="AB136" s="11">
        <f t="shared" si="60"/>
        <v>18</v>
      </c>
      <c r="AC136" s="11" t="e">
        <f t="shared" si="61"/>
        <v>#N/A</v>
      </c>
      <c r="AD136" s="11" t="e">
        <f t="shared" si="62"/>
        <v>#N/A</v>
      </c>
      <c r="AE136" s="11" t="e">
        <f t="shared" si="63"/>
        <v>#N/A</v>
      </c>
      <c r="AF136" s="11" t="e">
        <f t="shared" si="64"/>
        <v>#N/A</v>
      </c>
      <c r="AG136" s="11" t="e">
        <f t="shared" si="65"/>
        <v>#N/A</v>
      </c>
      <c r="AH136" s="11" t="e">
        <f t="shared" si="66"/>
        <v>#N/A</v>
      </c>
      <c r="AI136" s="11">
        <f t="shared" si="67"/>
        <v>13</v>
      </c>
      <c r="AJ136" s="11" t="e">
        <f t="shared" si="68"/>
        <v>#N/A</v>
      </c>
      <c r="AK136" s="11" t="e">
        <f t="shared" si="69"/>
        <v>#N/A</v>
      </c>
      <c r="AL136" s="11" t="e">
        <f t="shared" si="70"/>
        <v>#N/A</v>
      </c>
      <c r="AM136" s="11" t="e">
        <f t="shared" si="71"/>
        <v>#N/A</v>
      </c>
      <c r="AN136" s="11" t="e">
        <f t="shared" si="72"/>
        <v>#N/A</v>
      </c>
      <c r="AO136" s="11" t="e">
        <f t="shared" si="73"/>
        <v>#N/A</v>
      </c>
      <c r="AP136" s="11" t="e">
        <f t="shared" si="74"/>
        <v>#N/A</v>
      </c>
      <c r="AQ136" s="11" t="e">
        <f t="shared" si="75"/>
        <v>#N/A</v>
      </c>
      <c r="AR136" s="11" t="e">
        <f t="shared" si="76"/>
        <v>#N/A</v>
      </c>
      <c r="AS136" s="11" t="e">
        <f t="shared" si="77"/>
        <v>#N/A</v>
      </c>
      <c r="AT136" s="11" t="e">
        <f t="shared" si="78"/>
        <v>#N/A</v>
      </c>
      <c r="AU136" s="11" t="e">
        <f t="shared" si="79"/>
        <v>#N/A</v>
      </c>
      <c r="AV136" s="11" t="e">
        <f t="shared" si="80"/>
        <v>#N/A</v>
      </c>
      <c r="AW136" s="11" t="e">
        <f t="shared" si="81"/>
        <v>#N/A</v>
      </c>
      <c r="AX136" s="76"/>
    </row>
    <row r="137" spans="1:51" x14ac:dyDescent="0.45">
      <c r="A137" s="72">
        <v>67</v>
      </c>
      <c r="B137" s="85" t="s">
        <v>578</v>
      </c>
      <c r="C137" s="76">
        <v>230</v>
      </c>
      <c r="D137" s="86" t="s">
        <v>566</v>
      </c>
      <c r="E137" s="100" t="s">
        <v>579</v>
      </c>
      <c r="F137" s="76" t="e">
        <f>NA()</f>
        <v>#N/A</v>
      </c>
      <c r="G137" s="76" t="e">
        <f>NA()</f>
        <v>#N/A</v>
      </c>
      <c r="H137" s="76" t="e">
        <f>NA()</f>
        <v>#N/A</v>
      </c>
      <c r="I137" s="72">
        <v>14</v>
      </c>
      <c r="J137" s="76">
        <v>8</v>
      </c>
      <c r="K137" s="100">
        <v>26</v>
      </c>
      <c r="L137" s="76">
        <v>-15</v>
      </c>
      <c r="M137" s="100">
        <v>0.45</v>
      </c>
      <c r="N137" s="76" t="e">
        <f>NA()</f>
        <v>#N/A</v>
      </c>
      <c r="O137" s="100" t="s">
        <v>570</v>
      </c>
      <c r="P137" s="76" t="e">
        <f>NA()</f>
        <v>#N/A</v>
      </c>
      <c r="Q137" s="100" t="s">
        <v>225</v>
      </c>
      <c r="R137" s="76" t="s">
        <v>553</v>
      </c>
      <c r="S137" s="76">
        <v>2019</v>
      </c>
      <c r="T137" s="72" t="s">
        <v>580</v>
      </c>
      <c r="U137" s="72" t="s">
        <v>572</v>
      </c>
      <c r="V137" s="33" t="s">
        <v>101</v>
      </c>
      <c r="W137" s="111"/>
      <c r="X137" s="112">
        <f t="shared" si="82"/>
        <v>8</v>
      </c>
      <c r="Y137" s="112" t="e">
        <f t="shared" si="83"/>
        <v>#N/A</v>
      </c>
      <c r="Z137" s="11" t="e">
        <f t="shared" si="58"/>
        <v>#N/A</v>
      </c>
      <c r="AA137" s="11" t="e">
        <f t="shared" si="59"/>
        <v>#N/A</v>
      </c>
      <c r="AB137" s="11">
        <f t="shared" si="60"/>
        <v>14</v>
      </c>
      <c r="AC137" s="11" t="e">
        <f t="shared" si="61"/>
        <v>#N/A</v>
      </c>
      <c r="AD137" s="11" t="e">
        <f t="shared" si="62"/>
        <v>#N/A</v>
      </c>
      <c r="AE137" s="11" t="e">
        <f t="shared" si="63"/>
        <v>#N/A</v>
      </c>
      <c r="AF137" s="11" t="e">
        <f t="shared" si="64"/>
        <v>#N/A</v>
      </c>
      <c r="AG137" s="11" t="e">
        <f t="shared" si="65"/>
        <v>#N/A</v>
      </c>
      <c r="AH137" s="11" t="e">
        <f t="shared" si="66"/>
        <v>#N/A</v>
      </c>
      <c r="AI137" s="11">
        <f t="shared" si="67"/>
        <v>8</v>
      </c>
      <c r="AJ137" s="11" t="e">
        <f t="shared" si="68"/>
        <v>#N/A</v>
      </c>
      <c r="AK137" s="11" t="e">
        <f t="shared" si="69"/>
        <v>#N/A</v>
      </c>
      <c r="AL137" s="11" t="e">
        <f t="shared" si="70"/>
        <v>#N/A</v>
      </c>
      <c r="AM137" s="11" t="e">
        <f t="shared" si="71"/>
        <v>#N/A</v>
      </c>
      <c r="AN137" s="11" t="e">
        <f t="shared" si="72"/>
        <v>#N/A</v>
      </c>
      <c r="AO137" s="11">
        <f t="shared" si="73"/>
        <v>14</v>
      </c>
      <c r="AP137" s="11" t="e">
        <f t="shared" si="74"/>
        <v>#N/A</v>
      </c>
      <c r="AQ137" s="11" t="e">
        <f t="shared" si="75"/>
        <v>#N/A</v>
      </c>
      <c r="AR137" s="11" t="e">
        <f t="shared" si="76"/>
        <v>#N/A</v>
      </c>
      <c r="AS137" s="11" t="e">
        <f t="shared" si="77"/>
        <v>#N/A</v>
      </c>
      <c r="AT137" s="11" t="e">
        <f t="shared" si="78"/>
        <v>#N/A</v>
      </c>
      <c r="AU137" s="11" t="e">
        <f t="shared" si="79"/>
        <v>#N/A</v>
      </c>
      <c r="AV137" s="11" t="e">
        <f t="shared" si="80"/>
        <v>#N/A</v>
      </c>
      <c r="AW137" s="11" t="e">
        <f t="shared" si="81"/>
        <v>#N/A</v>
      </c>
      <c r="AX137" s="76"/>
    </row>
    <row r="138" spans="1:51" x14ac:dyDescent="0.45">
      <c r="A138" s="72">
        <v>68</v>
      </c>
      <c r="B138" s="85" t="s">
        <v>581</v>
      </c>
      <c r="C138" s="76">
        <v>240</v>
      </c>
      <c r="D138" s="86" t="s">
        <v>582</v>
      </c>
      <c r="E138" s="100">
        <v>30</v>
      </c>
      <c r="F138" s="76" t="e">
        <f>NA()</f>
        <v>#N/A</v>
      </c>
      <c r="G138" s="76" t="e">
        <f>NA()</f>
        <v>#N/A</v>
      </c>
      <c r="H138" s="76" t="e">
        <f>NA()</f>
        <v>#N/A</v>
      </c>
      <c r="I138" s="72">
        <v>13.4</v>
      </c>
      <c r="J138" s="76">
        <v>32</v>
      </c>
      <c r="K138" s="100">
        <v>46</v>
      </c>
      <c r="L138" s="100">
        <v>-28.5</v>
      </c>
      <c r="M138" s="100">
        <v>0.57499999999999996</v>
      </c>
      <c r="N138" s="100">
        <v>4.5</v>
      </c>
      <c r="O138" s="100" t="s">
        <v>583</v>
      </c>
      <c r="P138" s="76" t="e">
        <f>NA()</f>
        <v>#N/A</v>
      </c>
      <c r="Q138" s="100" t="s">
        <v>225</v>
      </c>
      <c r="R138" s="76" t="s">
        <v>553</v>
      </c>
      <c r="S138" s="76">
        <v>2018</v>
      </c>
      <c r="T138" s="72" t="s">
        <v>580</v>
      </c>
      <c r="U138" s="72" t="s">
        <v>584</v>
      </c>
      <c r="V138" s="33" t="s">
        <v>101</v>
      </c>
      <c r="W138" s="111"/>
      <c r="X138" s="112">
        <f t="shared" si="82"/>
        <v>32</v>
      </c>
      <c r="Y138" s="112" t="e">
        <f t="shared" si="83"/>
        <v>#N/A</v>
      </c>
      <c r="Z138" s="11" t="e">
        <f t="shared" si="58"/>
        <v>#N/A</v>
      </c>
      <c r="AA138" s="11" t="e">
        <f t="shared" si="59"/>
        <v>#N/A</v>
      </c>
      <c r="AB138" s="11">
        <f t="shared" si="60"/>
        <v>13.4</v>
      </c>
      <c r="AC138" s="11" t="e">
        <f t="shared" si="61"/>
        <v>#N/A</v>
      </c>
      <c r="AD138" s="11" t="e">
        <f t="shared" si="62"/>
        <v>#N/A</v>
      </c>
      <c r="AE138" s="11" t="e">
        <f t="shared" si="63"/>
        <v>#N/A</v>
      </c>
      <c r="AF138" s="11" t="e">
        <f t="shared" si="64"/>
        <v>#N/A</v>
      </c>
      <c r="AG138" s="11" t="e">
        <f t="shared" si="65"/>
        <v>#N/A</v>
      </c>
      <c r="AH138" s="11" t="e">
        <f t="shared" si="66"/>
        <v>#N/A</v>
      </c>
      <c r="AI138" s="11">
        <f t="shared" si="67"/>
        <v>32</v>
      </c>
      <c r="AJ138" s="11" t="e">
        <f t="shared" si="68"/>
        <v>#N/A</v>
      </c>
      <c r="AK138" s="11" t="e">
        <f t="shared" si="69"/>
        <v>#N/A</v>
      </c>
      <c r="AL138" s="11" t="e">
        <f t="shared" si="70"/>
        <v>#N/A</v>
      </c>
      <c r="AM138" s="11" t="e">
        <f t="shared" si="71"/>
        <v>#N/A</v>
      </c>
      <c r="AN138" s="11" t="e">
        <f t="shared" si="72"/>
        <v>#N/A</v>
      </c>
      <c r="AO138" s="11">
        <f t="shared" si="73"/>
        <v>13.4</v>
      </c>
      <c r="AP138" s="11" t="e">
        <f t="shared" si="74"/>
        <v>#N/A</v>
      </c>
      <c r="AQ138" s="11" t="e">
        <f t="shared" si="75"/>
        <v>#N/A</v>
      </c>
      <c r="AR138" s="11" t="e">
        <f t="shared" si="76"/>
        <v>#N/A</v>
      </c>
      <c r="AS138" s="11" t="e">
        <f t="shared" si="77"/>
        <v>#N/A</v>
      </c>
      <c r="AT138" s="11" t="e">
        <f t="shared" si="78"/>
        <v>#N/A</v>
      </c>
      <c r="AU138" s="11" t="e">
        <f t="shared" si="79"/>
        <v>#N/A</v>
      </c>
      <c r="AV138" s="11" t="e">
        <f t="shared" si="80"/>
        <v>#N/A</v>
      </c>
      <c r="AW138" s="11" t="e">
        <f t="shared" si="81"/>
        <v>#N/A</v>
      </c>
      <c r="AX138" s="76"/>
    </row>
    <row r="139" spans="1:51" x14ac:dyDescent="0.45">
      <c r="A139" s="72">
        <v>69</v>
      </c>
      <c r="B139" s="85">
        <v>260</v>
      </c>
      <c r="C139" s="85">
        <v>260</v>
      </c>
      <c r="D139" s="86" t="s">
        <v>557</v>
      </c>
      <c r="E139" s="100">
        <v>66</v>
      </c>
      <c r="F139" s="76" t="e">
        <f>NA()</f>
        <v>#N/A</v>
      </c>
      <c r="G139" s="76" t="e">
        <f>NA()</f>
        <v>#N/A</v>
      </c>
      <c r="H139" s="76" t="e">
        <f>NA()</f>
        <v>#N/A</v>
      </c>
      <c r="I139" s="72">
        <v>19</v>
      </c>
      <c r="J139" s="76">
        <v>17</v>
      </c>
      <c r="K139" s="100">
        <v>15</v>
      </c>
      <c r="L139" s="76" t="e">
        <f>NA()</f>
        <v>#N/A</v>
      </c>
      <c r="M139" s="100">
        <v>0.48499999999999999</v>
      </c>
      <c r="N139" s="100">
        <v>3</v>
      </c>
      <c r="O139" s="100" t="s">
        <v>585</v>
      </c>
      <c r="P139" s="76" t="e">
        <f>NA()</f>
        <v>#N/A</v>
      </c>
      <c r="Q139" s="100" t="s">
        <v>225</v>
      </c>
      <c r="R139" s="76" t="s">
        <v>586</v>
      </c>
      <c r="S139" s="76">
        <v>2012</v>
      </c>
      <c r="T139" s="72" t="s">
        <v>580</v>
      </c>
      <c r="U139" s="72" t="s">
        <v>587</v>
      </c>
      <c r="V139" s="33" t="s">
        <v>101</v>
      </c>
      <c r="W139" s="111"/>
      <c r="X139" s="112">
        <f t="shared" si="82"/>
        <v>17</v>
      </c>
      <c r="Y139" s="112" t="e">
        <f t="shared" si="83"/>
        <v>#N/A</v>
      </c>
      <c r="Z139" s="11" t="e">
        <f t="shared" si="58"/>
        <v>#N/A</v>
      </c>
      <c r="AA139" s="11" t="e">
        <f t="shared" si="59"/>
        <v>#N/A</v>
      </c>
      <c r="AB139" s="11" t="e">
        <f t="shared" si="60"/>
        <v>#N/A</v>
      </c>
      <c r="AC139" s="11">
        <f t="shared" si="61"/>
        <v>19</v>
      </c>
      <c r="AD139" s="11" t="e">
        <f t="shared" si="62"/>
        <v>#N/A</v>
      </c>
      <c r="AE139" s="11" t="e">
        <f t="shared" si="63"/>
        <v>#N/A</v>
      </c>
      <c r="AF139" s="11" t="e">
        <f t="shared" si="64"/>
        <v>#N/A</v>
      </c>
      <c r="AG139" s="11" t="e">
        <f t="shared" si="65"/>
        <v>#N/A</v>
      </c>
      <c r="AH139" s="11" t="e">
        <f t="shared" si="66"/>
        <v>#N/A</v>
      </c>
      <c r="AI139" s="11" t="e">
        <f t="shared" si="67"/>
        <v>#N/A</v>
      </c>
      <c r="AJ139" s="11">
        <f t="shared" si="68"/>
        <v>17</v>
      </c>
      <c r="AK139" s="11" t="e">
        <f t="shared" si="69"/>
        <v>#N/A</v>
      </c>
      <c r="AL139" s="11" t="e">
        <f t="shared" si="70"/>
        <v>#N/A</v>
      </c>
      <c r="AM139" s="11" t="e">
        <f t="shared" si="71"/>
        <v>#N/A</v>
      </c>
      <c r="AN139" s="11" t="e">
        <f t="shared" si="72"/>
        <v>#N/A</v>
      </c>
      <c r="AO139" s="11" t="e">
        <f t="shared" si="73"/>
        <v>#N/A</v>
      </c>
      <c r="AP139" s="11" t="e">
        <f t="shared" si="74"/>
        <v>#N/A</v>
      </c>
      <c r="AQ139" s="11">
        <f t="shared" si="75"/>
        <v>19</v>
      </c>
      <c r="AR139" s="11" t="e">
        <f t="shared" si="76"/>
        <v>#N/A</v>
      </c>
      <c r="AS139" s="11" t="e">
        <f t="shared" si="77"/>
        <v>#N/A</v>
      </c>
      <c r="AT139" s="11" t="e">
        <f t="shared" si="78"/>
        <v>#N/A</v>
      </c>
      <c r="AU139" s="11" t="e">
        <f t="shared" si="79"/>
        <v>#N/A</v>
      </c>
      <c r="AV139" s="11" t="e">
        <f t="shared" si="80"/>
        <v>#N/A</v>
      </c>
      <c r="AW139" s="11" t="e">
        <f t="shared" si="81"/>
        <v>#N/A</v>
      </c>
      <c r="AX139" s="76"/>
    </row>
    <row r="140" spans="1:51" x14ac:dyDescent="0.45">
      <c r="A140" s="72">
        <v>70</v>
      </c>
      <c r="B140" s="85">
        <v>283</v>
      </c>
      <c r="C140" s="85">
        <v>283</v>
      </c>
      <c r="D140" s="86" t="s">
        <v>562</v>
      </c>
      <c r="E140" s="100">
        <v>282</v>
      </c>
      <c r="F140" s="86" t="s">
        <v>588</v>
      </c>
      <c r="G140" s="76" t="e">
        <f>NA()</f>
        <v>#N/A</v>
      </c>
      <c r="H140" s="76" t="e">
        <f>NA()</f>
        <v>#N/A</v>
      </c>
      <c r="I140" s="72">
        <v>38</v>
      </c>
      <c r="J140" s="76">
        <v>-6</v>
      </c>
      <c r="K140" s="100">
        <v>2</v>
      </c>
      <c r="L140" s="76" t="e">
        <f>NA()</f>
        <v>#N/A</v>
      </c>
      <c r="M140" s="100">
        <v>9.7000000000000003E-2</v>
      </c>
      <c r="N140" s="100">
        <v>0.64</v>
      </c>
      <c r="O140" s="100" t="e">
        <f>NA()</f>
        <v>#N/A</v>
      </c>
      <c r="P140" s="76" t="e">
        <f>NA()</f>
        <v>#N/A</v>
      </c>
      <c r="Q140" s="100" t="s">
        <v>225</v>
      </c>
      <c r="R140" s="76" t="s">
        <v>586</v>
      </c>
      <c r="S140" s="76">
        <v>2013</v>
      </c>
      <c r="T140" s="72" t="s">
        <v>589</v>
      </c>
      <c r="U140" s="72"/>
      <c r="V140" s="33" t="s">
        <v>101</v>
      </c>
      <c r="W140" s="111"/>
      <c r="X140" s="112">
        <f t="shared" si="82"/>
        <v>-6</v>
      </c>
      <c r="Y140" s="112" t="e">
        <f t="shared" si="83"/>
        <v>#N/A</v>
      </c>
      <c r="Z140" s="11" t="e">
        <f t="shared" si="58"/>
        <v>#N/A</v>
      </c>
      <c r="AA140" s="11" t="e">
        <f t="shared" si="59"/>
        <v>#N/A</v>
      </c>
      <c r="AB140" s="11" t="e">
        <f t="shared" si="60"/>
        <v>#N/A</v>
      </c>
      <c r="AC140" s="11">
        <f t="shared" si="61"/>
        <v>38</v>
      </c>
      <c r="AD140" s="11" t="e">
        <f t="shared" si="62"/>
        <v>#N/A</v>
      </c>
      <c r="AE140" s="11" t="e">
        <f t="shared" si="63"/>
        <v>#N/A</v>
      </c>
      <c r="AF140" s="11" t="e">
        <f t="shared" si="64"/>
        <v>#N/A</v>
      </c>
      <c r="AG140" s="11" t="e">
        <f t="shared" si="65"/>
        <v>#N/A</v>
      </c>
      <c r="AH140" s="11" t="e">
        <f t="shared" si="66"/>
        <v>#N/A</v>
      </c>
      <c r="AI140" s="11" t="e">
        <f t="shared" si="67"/>
        <v>#N/A</v>
      </c>
      <c r="AJ140" s="11">
        <f t="shared" si="68"/>
        <v>-6</v>
      </c>
      <c r="AK140" s="11" t="e">
        <f t="shared" si="69"/>
        <v>#N/A</v>
      </c>
      <c r="AL140" s="11" t="e">
        <f t="shared" si="70"/>
        <v>#N/A</v>
      </c>
      <c r="AM140" s="11" t="e">
        <f t="shared" si="71"/>
        <v>#N/A</v>
      </c>
      <c r="AN140" s="11" t="e">
        <f t="shared" si="72"/>
        <v>#N/A</v>
      </c>
      <c r="AO140" s="11" t="e">
        <f t="shared" si="73"/>
        <v>#N/A</v>
      </c>
      <c r="AP140" s="11" t="e">
        <f t="shared" si="74"/>
        <v>#N/A</v>
      </c>
      <c r="AQ140" s="11">
        <f t="shared" si="75"/>
        <v>38</v>
      </c>
      <c r="AR140" s="11" t="e">
        <f t="shared" si="76"/>
        <v>#N/A</v>
      </c>
      <c r="AS140" s="11" t="e">
        <f t="shared" si="77"/>
        <v>#N/A</v>
      </c>
      <c r="AT140" s="11" t="e">
        <f t="shared" si="78"/>
        <v>#N/A</v>
      </c>
      <c r="AU140" s="11" t="e">
        <f t="shared" si="79"/>
        <v>#N/A</v>
      </c>
      <c r="AV140" s="11" t="e">
        <f t="shared" si="80"/>
        <v>#N/A</v>
      </c>
      <c r="AW140" s="11" t="e">
        <f t="shared" si="81"/>
        <v>#N/A</v>
      </c>
      <c r="AX140" s="76"/>
    </row>
    <row r="141" spans="1:51" x14ac:dyDescent="0.45">
      <c r="A141" s="72">
        <v>71</v>
      </c>
      <c r="B141" s="85">
        <v>240</v>
      </c>
      <c r="C141" s="85">
        <v>240</v>
      </c>
      <c r="D141" s="86" t="s">
        <v>590</v>
      </c>
      <c r="E141" s="100">
        <v>13.3</v>
      </c>
      <c r="F141" s="76" t="e">
        <f>NA()</f>
        <v>#N/A</v>
      </c>
      <c r="G141" s="76" t="e">
        <f>NA()</f>
        <v>#N/A</v>
      </c>
      <c r="H141" s="76" t="e">
        <f>NA()</f>
        <v>#N/A</v>
      </c>
      <c r="I141" s="72">
        <v>15</v>
      </c>
      <c r="J141" s="76">
        <v>25</v>
      </c>
      <c r="K141" s="100">
        <v>14</v>
      </c>
      <c r="L141" s="76" t="e">
        <f>NA()</f>
        <v>#N/A</v>
      </c>
      <c r="M141" s="100">
        <v>0.26</v>
      </c>
      <c r="N141" s="100">
        <v>2</v>
      </c>
      <c r="O141" s="100" t="s">
        <v>591</v>
      </c>
      <c r="P141" s="76" t="e">
        <f>NA()</f>
        <v>#N/A</v>
      </c>
      <c r="Q141" s="100" t="s">
        <v>225</v>
      </c>
      <c r="R141" s="76" t="s">
        <v>586</v>
      </c>
      <c r="S141" s="76">
        <v>2015</v>
      </c>
      <c r="T141" s="72" t="s">
        <v>580</v>
      </c>
      <c r="U141" s="72" t="s">
        <v>572</v>
      </c>
      <c r="V141" s="33" t="s">
        <v>101</v>
      </c>
      <c r="W141" s="111"/>
      <c r="X141" s="112">
        <f t="shared" si="82"/>
        <v>25</v>
      </c>
      <c r="Y141" s="112" t="e">
        <f t="shared" si="83"/>
        <v>#N/A</v>
      </c>
      <c r="Z141" s="11" t="e">
        <f t="shared" si="58"/>
        <v>#N/A</v>
      </c>
      <c r="AA141" s="11" t="e">
        <f t="shared" si="59"/>
        <v>#N/A</v>
      </c>
      <c r="AB141" s="11" t="e">
        <f t="shared" si="60"/>
        <v>#N/A</v>
      </c>
      <c r="AC141" s="11">
        <f t="shared" si="61"/>
        <v>15</v>
      </c>
      <c r="AD141" s="11" t="e">
        <f t="shared" si="62"/>
        <v>#N/A</v>
      </c>
      <c r="AE141" s="11" t="e">
        <f t="shared" si="63"/>
        <v>#N/A</v>
      </c>
      <c r="AF141" s="11" t="e">
        <f t="shared" si="64"/>
        <v>#N/A</v>
      </c>
      <c r="AG141" s="11" t="e">
        <f t="shared" si="65"/>
        <v>#N/A</v>
      </c>
      <c r="AH141" s="11" t="e">
        <f t="shared" si="66"/>
        <v>#N/A</v>
      </c>
      <c r="AI141" s="11" t="e">
        <f t="shared" si="67"/>
        <v>#N/A</v>
      </c>
      <c r="AJ141" s="11">
        <f t="shared" si="68"/>
        <v>25</v>
      </c>
      <c r="AK141" s="11" t="e">
        <f t="shared" si="69"/>
        <v>#N/A</v>
      </c>
      <c r="AL141" s="11" t="e">
        <f t="shared" si="70"/>
        <v>#N/A</v>
      </c>
      <c r="AM141" s="11" t="e">
        <f t="shared" si="71"/>
        <v>#N/A</v>
      </c>
      <c r="AN141" s="11" t="e">
        <f t="shared" si="72"/>
        <v>#N/A</v>
      </c>
      <c r="AO141" s="11" t="e">
        <f t="shared" si="73"/>
        <v>#N/A</v>
      </c>
      <c r="AP141" s="11" t="e">
        <f t="shared" si="74"/>
        <v>#N/A</v>
      </c>
      <c r="AQ141" s="11">
        <f t="shared" si="75"/>
        <v>15</v>
      </c>
      <c r="AR141" s="11" t="e">
        <f t="shared" si="76"/>
        <v>#N/A</v>
      </c>
      <c r="AS141" s="11" t="e">
        <f t="shared" si="77"/>
        <v>#N/A</v>
      </c>
      <c r="AT141" s="11" t="e">
        <f t="shared" si="78"/>
        <v>#N/A</v>
      </c>
      <c r="AU141" s="11" t="e">
        <f t="shared" si="79"/>
        <v>#N/A</v>
      </c>
      <c r="AV141" s="11" t="e">
        <f t="shared" si="80"/>
        <v>#N/A</v>
      </c>
      <c r="AW141" s="11" t="e">
        <f t="shared" si="81"/>
        <v>#N/A</v>
      </c>
      <c r="AX141" s="76"/>
    </row>
    <row r="142" spans="1:51" x14ac:dyDescent="0.45">
      <c r="A142" s="72">
        <v>72</v>
      </c>
      <c r="B142" s="85" t="s">
        <v>592</v>
      </c>
      <c r="C142" s="76">
        <v>294</v>
      </c>
      <c r="D142" s="86" t="s">
        <v>593</v>
      </c>
      <c r="E142" s="100">
        <v>50</v>
      </c>
      <c r="F142" s="76" t="e">
        <f>NA()</f>
        <v>#N/A</v>
      </c>
      <c r="G142" s="76" t="e">
        <f>NA()</f>
        <v>#N/A</v>
      </c>
      <c r="H142" s="76" t="e">
        <f>NA()</f>
        <v>#N/A</v>
      </c>
      <c r="I142" s="76">
        <v>27</v>
      </c>
      <c r="J142" s="76">
        <v>-19</v>
      </c>
      <c r="K142" s="100">
        <v>8</v>
      </c>
      <c r="L142" s="76">
        <v>3.3</v>
      </c>
      <c r="M142" s="100">
        <v>0.65</v>
      </c>
      <c r="N142" s="100">
        <v>3.15</v>
      </c>
      <c r="O142" s="76" t="e">
        <f>NA()</f>
        <v>#N/A</v>
      </c>
      <c r="P142" s="76" t="e">
        <f>NA()</f>
        <v>#N/A</v>
      </c>
      <c r="Q142" s="100" t="s">
        <v>225</v>
      </c>
      <c r="R142" s="76" t="s">
        <v>586</v>
      </c>
      <c r="S142" s="76">
        <v>2022</v>
      </c>
      <c r="T142" s="72" t="s">
        <v>589</v>
      </c>
      <c r="U142" s="72" t="s">
        <v>367</v>
      </c>
      <c r="V142" s="33" t="s">
        <v>101</v>
      </c>
      <c r="W142" s="111"/>
      <c r="X142" s="112">
        <f t="shared" si="82"/>
        <v>-19</v>
      </c>
      <c r="Y142" s="112" t="e">
        <f t="shared" si="83"/>
        <v>#N/A</v>
      </c>
      <c r="Z142" s="11" t="e">
        <f t="shared" si="58"/>
        <v>#N/A</v>
      </c>
      <c r="AA142" s="11" t="e">
        <f t="shared" si="59"/>
        <v>#N/A</v>
      </c>
      <c r="AB142" s="11" t="e">
        <f t="shared" si="60"/>
        <v>#N/A</v>
      </c>
      <c r="AC142" s="11">
        <f t="shared" si="61"/>
        <v>27</v>
      </c>
      <c r="AD142" s="11" t="e">
        <f t="shared" si="62"/>
        <v>#N/A</v>
      </c>
      <c r="AE142" s="11" t="e">
        <f t="shared" si="63"/>
        <v>#N/A</v>
      </c>
      <c r="AF142" s="11" t="e">
        <f t="shared" si="64"/>
        <v>#N/A</v>
      </c>
      <c r="AG142" s="11" t="e">
        <f t="shared" si="65"/>
        <v>#N/A</v>
      </c>
      <c r="AH142" s="11" t="e">
        <f t="shared" si="66"/>
        <v>#N/A</v>
      </c>
      <c r="AI142" s="11" t="e">
        <f t="shared" si="67"/>
        <v>#N/A</v>
      </c>
      <c r="AJ142" s="11">
        <f t="shared" si="68"/>
        <v>-19</v>
      </c>
      <c r="AK142" s="11" t="e">
        <f t="shared" si="69"/>
        <v>#N/A</v>
      </c>
      <c r="AL142" s="11" t="e">
        <f t="shared" si="70"/>
        <v>#N/A</v>
      </c>
      <c r="AM142" s="11" t="e">
        <f t="shared" si="71"/>
        <v>#N/A</v>
      </c>
      <c r="AN142" s="11" t="e">
        <f t="shared" si="72"/>
        <v>#N/A</v>
      </c>
      <c r="AO142" s="11" t="e">
        <f t="shared" si="73"/>
        <v>#N/A</v>
      </c>
      <c r="AP142" s="11" t="e">
        <f t="shared" si="74"/>
        <v>#N/A</v>
      </c>
      <c r="AQ142" s="11">
        <f t="shared" si="75"/>
        <v>27</v>
      </c>
      <c r="AR142" s="11" t="e">
        <f t="shared" si="76"/>
        <v>#N/A</v>
      </c>
      <c r="AS142" s="11" t="e">
        <f t="shared" si="77"/>
        <v>#N/A</v>
      </c>
      <c r="AT142" s="11" t="e">
        <f t="shared" si="78"/>
        <v>#N/A</v>
      </c>
      <c r="AU142" s="11" t="e">
        <f t="shared" si="79"/>
        <v>#N/A</v>
      </c>
      <c r="AV142" s="11" t="e">
        <f t="shared" si="80"/>
        <v>#N/A</v>
      </c>
      <c r="AW142" s="11" t="e">
        <f t="shared" si="81"/>
        <v>#N/A</v>
      </c>
      <c r="AX142" s="76"/>
    </row>
    <row r="143" spans="1:51" x14ac:dyDescent="0.45">
      <c r="A143" s="72">
        <v>73</v>
      </c>
      <c r="B143" s="76">
        <v>300</v>
      </c>
      <c r="C143" s="76">
        <v>300</v>
      </c>
      <c r="D143" s="86" t="s">
        <v>593</v>
      </c>
      <c r="E143" s="100">
        <v>44</v>
      </c>
      <c r="F143" s="76" t="e">
        <f>NA()</f>
        <v>#N/A</v>
      </c>
      <c r="G143" s="76" t="e">
        <f>NA()</f>
        <v>#N/A</v>
      </c>
      <c r="H143" s="76" t="e">
        <f>NA()</f>
        <v>#N/A</v>
      </c>
      <c r="I143" s="72">
        <v>20</v>
      </c>
      <c r="J143" s="88" t="s">
        <v>596</v>
      </c>
      <c r="K143" s="100">
        <v>20</v>
      </c>
      <c r="L143" s="76" t="e">
        <f>NA()</f>
        <v>#N/A</v>
      </c>
      <c r="M143" s="100">
        <v>0.89700000000000002</v>
      </c>
      <c r="N143" s="100">
        <v>11.07</v>
      </c>
      <c r="O143" s="76" t="e">
        <f>NA()</f>
        <v>#N/A</v>
      </c>
      <c r="P143" s="76" t="e">
        <f>NA()</f>
        <v>#N/A</v>
      </c>
      <c r="Q143" s="100" t="s">
        <v>225</v>
      </c>
      <c r="R143" s="76" t="s">
        <v>586</v>
      </c>
      <c r="S143" s="76">
        <v>2019</v>
      </c>
      <c r="T143" s="72" t="s">
        <v>589</v>
      </c>
      <c r="U143" s="72" t="s">
        <v>565</v>
      </c>
      <c r="V143" s="33" t="s">
        <v>101</v>
      </c>
      <c r="W143" s="111"/>
      <c r="X143" s="112" t="str">
        <f t="shared" si="82"/>
        <v>-2.3~-1.5</v>
      </c>
      <c r="Y143" s="112" t="e">
        <f t="shared" si="83"/>
        <v>#N/A</v>
      </c>
      <c r="Z143" s="11" t="e">
        <f t="shared" si="58"/>
        <v>#N/A</v>
      </c>
      <c r="AA143" s="11" t="e">
        <f t="shared" si="59"/>
        <v>#N/A</v>
      </c>
      <c r="AB143" s="11" t="e">
        <f t="shared" si="60"/>
        <v>#N/A</v>
      </c>
      <c r="AC143" s="11">
        <f t="shared" si="61"/>
        <v>20</v>
      </c>
      <c r="AD143" s="11" t="e">
        <f t="shared" si="62"/>
        <v>#N/A</v>
      </c>
      <c r="AE143" s="11" t="e">
        <f t="shared" si="63"/>
        <v>#N/A</v>
      </c>
      <c r="AF143" s="11" t="e">
        <f t="shared" si="64"/>
        <v>#N/A</v>
      </c>
      <c r="AG143" s="11" t="e">
        <f t="shared" si="65"/>
        <v>#N/A</v>
      </c>
      <c r="AH143" s="11" t="e">
        <f t="shared" si="66"/>
        <v>#N/A</v>
      </c>
      <c r="AI143" s="11" t="e">
        <f t="shared" si="67"/>
        <v>#N/A</v>
      </c>
      <c r="AJ143" s="11" t="str">
        <f t="shared" si="68"/>
        <v>-2.3~-1.5</v>
      </c>
      <c r="AK143" s="11" t="e">
        <f t="shared" si="69"/>
        <v>#N/A</v>
      </c>
      <c r="AL143" s="11" t="e">
        <f t="shared" si="70"/>
        <v>#N/A</v>
      </c>
      <c r="AM143" s="11" t="e">
        <f t="shared" si="71"/>
        <v>#N/A</v>
      </c>
      <c r="AN143" s="11" t="e">
        <f t="shared" si="72"/>
        <v>#N/A</v>
      </c>
      <c r="AO143" s="11" t="e">
        <f t="shared" si="73"/>
        <v>#N/A</v>
      </c>
      <c r="AP143" s="11" t="e">
        <f t="shared" si="74"/>
        <v>#N/A</v>
      </c>
      <c r="AQ143" s="11">
        <f t="shared" si="75"/>
        <v>20</v>
      </c>
      <c r="AR143" s="11" t="e">
        <f t="shared" si="76"/>
        <v>#N/A</v>
      </c>
      <c r="AS143" s="11" t="e">
        <f t="shared" si="77"/>
        <v>#N/A</v>
      </c>
      <c r="AT143" s="11" t="e">
        <f t="shared" si="78"/>
        <v>#N/A</v>
      </c>
      <c r="AU143" s="11" t="e">
        <f t="shared" si="79"/>
        <v>#N/A</v>
      </c>
      <c r="AV143" s="11" t="e">
        <f t="shared" si="80"/>
        <v>#N/A</v>
      </c>
      <c r="AW143" s="11" t="e">
        <f t="shared" si="81"/>
        <v>#N/A</v>
      </c>
      <c r="AX143" s="76"/>
    </row>
    <row r="144" spans="1:51" x14ac:dyDescent="0.45">
      <c r="A144" s="72">
        <v>74</v>
      </c>
      <c r="B144" s="85">
        <v>256</v>
      </c>
      <c r="C144" s="76">
        <v>256</v>
      </c>
      <c r="D144" s="86" t="s">
        <v>597</v>
      </c>
      <c r="E144" s="100">
        <v>30</v>
      </c>
      <c r="F144" s="76" t="e">
        <f>NA()</f>
        <v>#N/A</v>
      </c>
      <c r="G144" s="76" t="e">
        <f>NA()</f>
        <v>#N/A</v>
      </c>
      <c r="H144" s="76" t="e">
        <f>NA()</f>
        <v>#N/A</v>
      </c>
      <c r="I144" s="76" t="e">
        <f>NA()</f>
        <v>#N/A</v>
      </c>
      <c r="J144" s="76">
        <v>-21</v>
      </c>
      <c r="K144" s="100" t="s">
        <v>598</v>
      </c>
      <c r="L144" s="76" t="e">
        <f>NA()</f>
        <v>#N/A</v>
      </c>
      <c r="M144" s="100">
        <v>0.75</v>
      </c>
      <c r="N144" s="100">
        <v>4.165</v>
      </c>
      <c r="O144" s="76" t="e">
        <f>NA()</f>
        <v>#N/A</v>
      </c>
      <c r="P144" s="76" t="e">
        <f>NA()</f>
        <v>#N/A</v>
      </c>
      <c r="Q144" s="100" t="s">
        <v>225</v>
      </c>
      <c r="R144" s="76" t="s">
        <v>586</v>
      </c>
      <c r="S144" s="76">
        <v>2022</v>
      </c>
      <c r="T144" s="72" t="s">
        <v>599</v>
      </c>
      <c r="U144" s="72" t="s">
        <v>367</v>
      </c>
      <c r="V144" s="32" t="s">
        <v>116</v>
      </c>
      <c r="W144" s="111"/>
      <c r="X144" s="112">
        <f t="shared" si="82"/>
        <v>-21</v>
      </c>
      <c r="Y144" s="112" t="e">
        <f t="shared" si="83"/>
        <v>#N/A</v>
      </c>
      <c r="Z144" s="11" t="e">
        <f t="shared" si="58"/>
        <v>#N/A</v>
      </c>
      <c r="AA144" s="11" t="e">
        <f t="shared" si="59"/>
        <v>#N/A</v>
      </c>
      <c r="AB144" s="11" t="e">
        <f t="shared" si="60"/>
        <v>#N/A</v>
      </c>
      <c r="AC144" s="11" t="e">
        <f t="shared" si="61"/>
        <v>#N/A</v>
      </c>
      <c r="AD144" s="11" t="e">
        <f t="shared" si="62"/>
        <v>#N/A</v>
      </c>
      <c r="AE144" s="11" t="e">
        <f t="shared" si="63"/>
        <v>#N/A</v>
      </c>
      <c r="AF144" s="11" t="e">
        <f t="shared" si="64"/>
        <v>#N/A</v>
      </c>
      <c r="AG144" s="11" t="e">
        <f t="shared" si="65"/>
        <v>#N/A</v>
      </c>
      <c r="AH144" s="11" t="e">
        <f t="shared" si="66"/>
        <v>#N/A</v>
      </c>
      <c r="AI144" s="11" t="e">
        <f t="shared" si="67"/>
        <v>#N/A</v>
      </c>
      <c r="AJ144" s="11">
        <f t="shared" si="68"/>
        <v>-21</v>
      </c>
      <c r="AK144" s="11" t="e">
        <f t="shared" si="69"/>
        <v>#N/A</v>
      </c>
      <c r="AL144" s="11" t="e">
        <f t="shared" si="70"/>
        <v>#N/A</v>
      </c>
      <c r="AM144" s="11" t="e">
        <f t="shared" si="71"/>
        <v>#N/A</v>
      </c>
      <c r="AN144" s="11" t="e">
        <f t="shared" si="72"/>
        <v>#N/A</v>
      </c>
      <c r="AO144" s="11" t="e">
        <f t="shared" si="73"/>
        <v>#N/A</v>
      </c>
      <c r="AP144" s="11" t="e">
        <f t="shared" si="74"/>
        <v>#N/A</v>
      </c>
      <c r="AQ144" s="11" t="e">
        <f t="shared" si="75"/>
        <v>#N/A</v>
      </c>
      <c r="AR144" s="11" t="e">
        <f t="shared" si="76"/>
        <v>#N/A</v>
      </c>
      <c r="AS144" s="11" t="e">
        <f t="shared" si="77"/>
        <v>#N/A</v>
      </c>
      <c r="AT144" s="11" t="e">
        <f t="shared" si="78"/>
        <v>#N/A</v>
      </c>
      <c r="AU144" s="11" t="e">
        <f t="shared" si="79"/>
        <v>#N/A</v>
      </c>
      <c r="AV144" s="11" t="e">
        <f t="shared" si="80"/>
        <v>#N/A</v>
      </c>
      <c r="AW144" s="11" t="e">
        <f t="shared" si="81"/>
        <v>#N/A</v>
      </c>
      <c r="AX144" s="76"/>
    </row>
    <row r="145" spans="1:50" x14ac:dyDescent="0.45">
      <c r="A145" s="72"/>
      <c r="B145" s="85"/>
      <c r="C145" s="76"/>
      <c r="D145" s="86"/>
      <c r="E145" s="100"/>
      <c r="F145" s="86"/>
      <c r="G145" s="76"/>
      <c r="H145" s="76"/>
      <c r="I145" s="72"/>
      <c r="J145" s="76"/>
      <c r="K145" s="100"/>
      <c r="L145" s="100"/>
      <c r="M145" s="100"/>
      <c r="N145" s="100"/>
      <c r="O145" s="100"/>
      <c r="P145" s="100"/>
      <c r="Q145" s="100"/>
      <c r="R145" s="76"/>
      <c r="S145" s="76"/>
      <c r="T145" s="72"/>
      <c r="U145" s="72"/>
      <c r="V145" s="72"/>
      <c r="W145" s="111"/>
      <c r="X145" s="72"/>
      <c r="Y145" s="76"/>
      <c r="Z145" s="11" t="e">
        <f t="shared" si="58"/>
        <v>#N/A</v>
      </c>
      <c r="AA145" s="11" t="e">
        <f t="shared" si="59"/>
        <v>#N/A</v>
      </c>
      <c r="AB145" s="11" t="e">
        <f t="shared" si="60"/>
        <v>#N/A</v>
      </c>
      <c r="AC145" s="11" t="e">
        <f t="shared" si="61"/>
        <v>#N/A</v>
      </c>
      <c r="AD145" s="11" t="e">
        <f t="shared" si="62"/>
        <v>#N/A</v>
      </c>
      <c r="AE145" s="11" t="e">
        <f t="shared" si="63"/>
        <v>#N/A</v>
      </c>
      <c r="AF145" s="11" t="e">
        <f t="shared" si="64"/>
        <v>#N/A</v>
      </c>
      <c r="AG145" s="11" t="e">
        <f t="shared" si="65"/>
        <v>#N/A</v>
      </c>
      <c r="AH145" s="11" t="e">
        <f t="shared" si="66"/>
        <v>#N/A</v>
      </c>
      <c r="AI145" s="11" t="e">
        <f t="shared" si="67"/>
        <v>#N/A</v>
      </c>
      <c r="AJ145" s="11" t="e">
        <f t="shared" si="68"/>
        <v>#N/A</v>
      </c>
      <c r="AK145" s="11" t="e">
        <f t="shared" si="69"/>
        <v>#N/A</v>
      </c>
      <c r="AL145" s="11" t="e">
        <f t="shared" si="70"/>
        <v>#N/A</v>
      </c>
      <c r="AM145" s="11" t="e">
        <f t="shared" si="71"/>
        <v>#N/A</v>
      </c>
      <c r="AN145" s="11" t="e">
        <f t="shared" si="72"/>
        <v>#N/A</v>
      </c>
      <c r="AO145" s="11" t="e">
        <f t="shared" si="73"/>
        <v>#N/A</v>
      </c>
      <c r="AP145" s="11" t="e">
        <f t="shared" si="74"/>
        <v>#N/A</v>
      </c>
      <c r="AQ145" s="11" t="e">
        <f t="shared" si="75"/>
        <v>#N/A</v>
      </c>
      <c r="AR145" s="11" t="e">
        <f t="shared" si="76"/>
        <v>#N/A</v>
      </c>
      <c r="AS145" s="11" t="e">
        <f t="shared" si="77"/>
        <v>#N/A</v>
      </c>
      <c r="AT145" s="11" t="e">
        <f t="shared" si="78"/>
        <v>#N/A</v>
      </c>
      <c r="AU145" s="11" t="e">
        <f t="shared" si="79"/>
        <v>#N/A</v>
      </c>
      <c r="AV145" s="11" t="e">
        <f t="shared" si="80"/>
        <v>#N/A</v>
      </c>
      <c r="AW145" s="11" t="e">
        <f t="shared" si="81"/>
        <v>#N/A</v>
      </c>
      <c r="AX145" s="76"/>
    </row>
    <row r="146" spans="1:50" x14ac:dyDescent="0.45">
      <c r="A146" s="72"/>
      <c r="B146" s="85"/>
      <c r="C146" s="76"/>
      <c r="D146" s="86"/>
      <c r="E146" s="100"/>
      <c r="F146" s="86"/>
      <c r="G146" s="76"/>
      <c r="H146" s="76"/>
      <c r="I146" s="72"/>
      <c r="J146" s="76"/>
      <c r="K146" s="100"/>
      <c r="L146" s="100"/>
      <c r="M146" s="100"/>
      <c r="N146" s="100"/>
      <c r="O146" s="100"/>
      <c r="P146" s="100"/>
      <c r="Q146" s="100"/>
      <c r="R146" s="76"/>
      <c r="S146" s="76"/>
      <c r="T146" s="72"/>
      <c r="U146" s="72"/>
      <c r="V146" s="72"/>
      <c r="W146" s="111"/>
      <c r="X146" s="72"/>
      <c r="Y146" s="76"/>
      <c r="Z146" s="11" t="e">
        <f t="shared" si="58"/>
        <v>#N/A</v>
      </c>
      <c r="AA146" s="11" t="e">
        <f t="shared" si="59"/>
        <v>#N/A</v>
      </c>
      <c r="AB146" s="11" t="e">
        <f t="shared" si="60"/>
        <v>#N/A</v>
      </c>
      <c r="AC146" s="11" t="e">
        <f t="shared" si="61"/>
        <v>#N/A</v>
      </c>
      <c r="AD146" s="11" t="e">
        <f t="shared" si="62"/>
        <v>#N/A</v>
      </c>
      <c r="AE146" s="11" t="e">
        <f t="shared" si="63"/>
        <v>#N/A</v>
      </c>
      <c r="AF146" s="11" t="e">
        <f t="shared" si="64"/>
        <v>#N/A</v>
      </c>
      <c r="AG146" s="11" t="e">
        <f t="shared" si="65"/>
        <v>#N/A</v>
      </c>
      <c r="AH146" s="11" t="e">
        <f t="shared" si="66"/>
        <v>#N/A</v>
      </c>
      <c r="AI146" s="11" t="e">
        <f t="shared" si="67"/>
        <v>#N/A</v>
      </c>
      <c r="AJ146" s="11" t="e">
        <f t="shared" si="68"/>
        <v>#N/A</v>
      </c>
      <c r="AK146" s="11" t="e">
        <f t="shared" si="69"/>
        <v>#N/A</v>
      </c>
      <c r="AL146" s="11" t="e">
        <f t="shared" si="70"/>
        <v>#N/A</v>
      </c>
      <c r="AM146" s="11" t="e">
        <f t="shared" si="71"/>
        <v>#N/A</v>
      </c>
      <c r="AN146" s="11" t="e">
        <f t="shared" si="72"/>
        <v>#N/A</v>
      </c>
      <c r="AO146" s="11" t="e">
        <f t="shared" si="73"/>
        <v>#N/A</v>
      </c>
      <c r="AP146" s="11" t="e">
        <f t="shared" si="74"/>
        <v>#N/A</v>
      </c>
      <c r="AQ146" s="11" t="e">
        <f t="shared" si="75"/>
        <v>#N/A</v>
      </c>
      <c r="AR146" s="11" t="e">
        <f t="shared" si="76"/>
        <v>#N/A</v>
      </c>
      <c r="AS146" s="11" t="e">
        <f t="shared" si="77"/>
        <v>#N/A</v>
      </c>
      <c r="AT146" s="11" t="e">
        <f t="shared" si="78"/>
        <v>#N/A</v>
      </c>
      <c r="AU146" s="11" t="e">
        <f t="shared" si="79"/>
        <v>#N/A</v>
      </c>
      <c r="AV146" s="11" t="e">
        <f t="shared" si="80"/>
        <v>#N/A</v>
      </c>
      <c r="AW146" s="11" t="e">
        <f t="shared" si="81"/>
        <v>#N/A</v>
      </c>
      <c r="AX146" s="76"/>
    </row>
    <row r="147" spans="1:50" x14ac:dyDescent="0.45">
      <c r="A147" s="72"/>
      <c r="B147" s="85"/>
      <c r="C147" s="76"/>
      <c r="D147" s="86"/>
      <c r="E147" s="100"/>
      <c r="F147" s="86"/>
      <c r="G147" s="76"/>
      <c r="H147" s="76"/>
      <c r="I147" s="72"/>
      <c r="J147" s="76"/>
      <c r="K147" s="100"/>
      <c r="L147" s="100"/>
      <c r="M147" s="100"/>
      <c r="N147" s="100"/>
      <c r="O147" s="100"/>
      <c r="P147" s="100"/>
      <c r="Q147" s="100"/>
      <c r="R147" s="76"/>
      <c r="S147" s="76"/>
      <c r="T147" s="72"/>
      <c r="U147" s="72"/>
      <c r="V147" s="72"/>
      <c r="W147" s="111"/>
      <c r="X147" s="72"/>
      <c r="Y147" s="76"/>
      <c r="Z147" s="11" t="e">
        <f t="shared" si="58"/>
        <v>#N/A</v>
      </c>
      <c r="AA147" s="11" t="e">
        <f t="shared" si="59"/>
        <v>#N/A</v>
      </c>
      <c r="AB147" s="11" t="e">
        <f t="shared" si="60"/>
        <v>#N/A</v>
      </c>
      <c r="AC147" s="11" t="e">
        <f t="shared" si="61"/>
        <v>#N/A</v>
      </c>
      <c r="AD147" s="11" t="e">
        <f t="shared" si="62"/>
        <v>#N/A</v>
      </c>
      <c r="AE147" s="11" t="e">
        <f t="shared" si="63"/>
        <v>#N/A</v>
      </c>
      <c r="AF147" s="11" t="e">
        <f t="shared" si="64"/>
        <v>#N/A</v>
      </c>
      <c r="AG147" s="11" t="e">
        <f t="shared" si="65"/>
        <v>#N/A</v>
      </c>
      <c r="AH147" s="11" t="e">
        <f t="shared" si="66"/>
        <v>#N/A</v>
      </c>
      <c r="AI147" s="11" t="e">
        <f t="shared" si="67"/>
        <v>#N/A</v>
      </c>
      <c r="AJ147" s="11" t="e">
        <f t="shared" si="68"/>
        <v>#N/A</v>
      </c>
      <c r="AK147" s="11" t="e">
        <f t="shared" si="69"/>
        <v>#N/A</v>
      </c>
      <c r="AL147" s="11" t="e">
        <f t="shared" si="70"/>
        <v>#N/A</v>
      </c>
      <c r="AM147" s="11" t="e">
        <f t="shared" si="71"/>
        <v>#N/A</v>
      </c>
      <c r="AN147" s="11" t="e">
        <f t="shared" si="72"/>
        <v>#N/A</v>
      </c>
      <c r="AO147" s="11" t="e">
        <f t="shared" si="73"/>
        <v>#N/A</v>
      </c>
      <c r="AP147" s="11" t="e">
        <f t="shared" si="74"/>
        <v>#N/A</v>
      </c>
      <c r="AQ147" s="11" t="e">
        <f t="shared" si="75"/>
        <v>#N/A</v>
      </c>
      <c r="AR147" s="11" t="e">
        <f t="shared" si="76"/>
        <v>#N/A</v>
      </c>
      <c r="AS147" s="11" t="e">
        <f t="shared" si="77"/>
        <v>#N/A</v>
      </c>
      <c r="AT147" s="11" t="e">
        <f t="shared" si="78"/>
        <v>#N/A</v>
      </c>
      <c r="AU147" s="11" t="e">
        <f t="shared" si="79"/>
        <v>#N/A</v>
      </c>
      <c r="AV147" s="11" t="e">
        <f t="shared" si="80"/>
        <v>#N/A</v>
      </c>
      <c r="AW147" s="11" t="e">
        <f t="shared" si="81"/>
        <v>#N/A</v>
      </c>
      <c r="AX147" s="76"/>
    </row>
    <row r="148" spans="1:50" x14ac:dyDescent="0.45">
      <c r="A148" s="72"/>
      <c r="B148" s="85"/>
      <c r="C148" s="76"/>
      <c r="D148" s="86"/>
      <c r="E148" s="100"/>
      <c r="F148" s="86"/>
      <c r="G148" s="76"/>
      <c r="H148" s="76"/>
      <c r="I148" s="72"/>
      <c r="J148" s="76"/>
      <c r="K148" s="100"/>
      <c r="L148" s="100"/>
      <c r="M148" s="100"/>
      <c r="N148" s="100"/>
      <c r="O148" s="100"/>
      <c r="P148" s="100"/>
      <c r="Q148" s="100"/>
      <c r="R148" s="76"/>
      <c r="S148" s="76"/>
      <c r="T148" s="72"/>
      <c r="U148" s="72"/>
      <c r="V148" s="72"/>
      <c r="W148" s="93"/>
      <c r="X148" s="87"/>
      <c r="Y148" s="76"/>
      <c r="Z148" s="11" t="e">
        <f t="shared" si="58"/>
        <v>#N/A</v>
      </c>
      <c r="AA148" s="11" t="e">
        <f t="shared" si="59"/>
        <v>#N/A</v>
      </c>
      <c r="AB148" s="11" t="e">
        <f t="shared" si="60"/>
        <v>#N/A</v>
      </c>
      <c r="AC148" s="11" t="e">
        <f t="shared" si="61"/>
        <v>#N/A</v>
      </c>
      <c r="AD148" s="11" t="e">
        <f t="shared" si="62"/>
        <v>#N/A</v>
      </c>
      <c r="AE148" s="11" t="e">
        <f t="shared" si="63"/>
        <v>#N/A</v>
      </c>
      <c r="AF148" s="11" t="e">
        <f t="shared" si="64"/>
        <v>#N/A</v>
      </c>
      <c r="AG148" s="11" t="e">
        <f t="shared" si="65"/>
        <v>#N/A</v>
      </c>
      <c r="AH148" s="11" t="e">
        <f t="shared" si="66"/>
        <v>#N/A</v>
      </c>
      <c r="AI148" s="11" t="e">
        <f t="shared" si="67"/>
        <v>#N/A</v>
      </c>
      <c r="AJ148" s="11" t="e">
        <f t="shared" si="68"/>
        <v>#N/A</v>
      </c>
      <c r="AK148" s="11" t="e">
        <f t="shared" si="69"/>
        <v>#N/A</v>
      </c>
      <c r="AL148" s="11" t="e">
        <f t="shared" si="70"/>
        <v>#N/A</v>
      </c>
      <c r="AM148" s="11" t="e">
        <f t="shared" si="71"/>
        <v>#N/A</v>
      </c>
      <c r="AN148" s="11" t="e">
        <f t="shared" si="72"/>
        <v>#N/A</v>
      </c>
      <c r="AO148" s="11" t="e">
        <f t="shared" si="73"/>
        <v>#N/A</v>
      </c>
      <c r="AP148" s="11" t="e">
        <f t="shared" si="74"/>
        <v>#N/A</v>
      </c>
      <c r="AQ148" s="11" t="e">
        <f t="shared" si="75"/>
        <v>#N/A</v>
      </c>
      <c r="AR148" s="11" t="e">
        <f t="shared" si="76"/>
        <v>#N/A</v>
      </c>
      <c r="AS148" s="11" t="e">
        <f t="shared" si="77"/>
        <v>#N/A</v>
      </c>
      <c r="AT148" s="11" t="e">
        <f t="shared" si="78"/>
        <v>#N/A</v>
      </c>
      <c r="AU148" s="11" t="e">
        <f t="shared" si="79"/>
        <v>#N/A</v>
      </c>
      <c r="AV148" s="11" t="e">
        <f t="shared" si="80"/>
        <v>#N/A</v>
      </c>
      <c r="AW148" s="11" t="e">
        <f t="shared" si="81"/>
        <v>#N/A</v>
      </c>
      <c r="AX148" s="76"/>
    </row>
  </sheetData>
  <autoFilter ref="A1:AX1" xr:uid="{0A0052A2-6B37-40E3-88DD-35CF002CC2F8}"/>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議論のまとめ</vt:lpstr>
      <vt:lpstr>Heterodyne</vt:lpstr>
      <vt:lpstr>HeterodyneRef</vt:lpstr>
      <vt:lpstr>Detector</vt:lpstr>
      <vt:lpstr>DetectorRef</vt:lpstr>
      <vt:lpstr>NoiseTempToNF</vt:lpstr>
      <vt:lpstr>Heterodyne (300GHz帯抽出)</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2022-10-10T11:23:15Z</dcterms:created>
  <dcterms:modified xsi:type="dcterms:W3CDTF">2023-01-25T05:58:17Z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7295cc1-d279-42ac-ab4d-3b0f4fece050_Enabled">
    <vt:lpwstr>true</vt:lpwstr>
  </property>
  <property fmtid="{D5CDD505-2E9C-101B-9397-08002B2CF9AE}" pid="3" name="MSIP_Label_a7295cc1-d279-42ac-ab4d-3b0f4fece050_SetDate">
    <vt:lpwstr>2022-10-18T01:09:42Z</vt:lpwstr>
  </property>
  <property fmtid="{D5CDD505-2E9C-101B-9397-08002B2CF9AE}" pid="4" name="MSIP_Label_a7295cc1-d279-42ac-ab4d-3b0f4fece050_Method">
    <vt:lpwstr>Standard</vt:lpwstr>
  </property>
  <property fmtid="{D5CDD505-2E9C-101B-9397-08002B2CF9AE}" pid="5" name="MSIP_Label_a7295cc1-d279-42ac-ab4d-3b0f4fece050_Name">
    <vt:lpwstr>FUJITSU-RESTRICTED​</vt:lpwstr>
  </property>
  <property fmtid="{D5CDD505-2E9C-101B-9397-08002B2CF9AE}" pid="6" name="MSIP_Label_a7295cc1-d279-42ac-ab4d-3b0f4fece050_SiteId">
    <vt:lpwstr>a19f121d-81e1-4858-a9d8-736e267fd4c7</vt:lpwstr>
  </property>
  <property fmtid="{D5CDD505-2E9C-101B-9397-08002B2CF9AE}" pid="7" name="MSIP_Label_a7295cc1-d279-42ac-ab4d-3b0f4fece050_ActionId">
    <vt:lpwstr>88b50850-9feb-4d0e-80ed-a61fadce7c7c</vt:lpwstr>
  </property>
  <property fmtid="{D5CDD505-2E9C-101B-9397-08002B2CF9AE}" pid="8" name="MSIP_Label_a7295cc1-d279-42ac-ab4d-3b0f4fece050_ContentBits">
    <vt:lpwstr>0</vt:lpwstr>
  </property>
</Properties>
</file>